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95" windowHeight="11175" activeTab="0"/>
  </bookViews>
  <sheets>
    <sheet name="230-132-50-50-40-65-50-32WAR15" sheetId="1" r:id="rId1"/>
  </sheets>
  <definedNames/>
  <calcPr fullCalcOnLoad="1"/>
</workbook>
</file>

<file path=xl/sharedStrings.xml><?xml version="1.0" encoding="utf-8"?>
<sst xmlns="http://schemas.openxmlformats.org/spreadsheetml/2006/main" count="410" uniqueCount="228">
  <si>
    <t>ZESTAWIENIE URZĄDZEŃ</t>
  </si>
  <si>
    <t>MOC [kW]</t>
  </si>
  <si>
    <t>c.o.</t>
  </si>
  <si>
    <t>Mieszkań</t>
  </si>
  <si>
    <t>Mieszkańców</t>
  </si>
  <si>
    <t>l/osob.</t>
  </si>
  <si>
    <t>ZEC Nowy Dwór Mazowiecki</t>
  </si>
  <si>
    <t>c.w.u.</t>
  </si>
  <si>
    <t>Adres montażu węzła</t>
  </si>
  <si>
    <t>c.t.</t>
  </si>
  <si>
    <t>typ</t>
  </si>
  <si>
    <t>2F</t>
  </si>
  <si>
    <t>Kvs</t>
  </si>
  <si>
    <t>C.O.</t>
  </si>
  <si>
    <t>co+cwu</t>
  </si>
  <si>
    <t>CW-lato</t>
  </si>
  <si>
    <t>CW zima</t>
  </si>
  <si>
    <t>Ozn.</t>
  </si>
  <si>
    <t>Nazwa urządzenia</t>
  </si>
  <si>
    <t>Dostawca</t>
  </si>
  <si>
    <t>Ilość</t>
  </si>
  <si>
    <t>Jedn.</t>
  </si>
  <si>
    <r>
      <t>m</t>
    </r>
    <r>
      <rPr>
        <b/>
        <vertAlign val="superscript"/>
        <sz val="8"/>
        <color indexed="8"/>
        <rFont val="Calibri"/>
        <family val="2"/>
      </rPr>
      <t>3</t>
    </r>
    <r>
      <rPr>
        <b/>
        <sz val="8"/>
        <color indexed="8"/>
        <rFont val="Calibri"/>
        <family val="2"/>
      </rPr>
      <t>/h</t>
    </r>
  </si>
  <si>
    <t>Przepływ woda sieciowa - dane z doboru wymienników</t>
  </si>
  <si>
    <r>
      <t>WYSOKI PARAMETR 110/63</t>
    </r>
    <r>
      <rPr>
        <b/>
        <vertAlign val="superscript"/>
        <sz val="8"/>
        <rFont val="Calibri"/>
        <family val="2"/>
      </rPr>
      <t>o</t>
    </r>
    <r>
      <rPr>
        <b/>
        <sz val="8"/>
        <rFont val="Calibri"/>
        <family val="2"/>
      </rPr>
      <t>C</t>
    </r>
  </si>
  <si>
    <t>kPa</t>
  </si>
  <si>
    <t>Wco</t>
  </si>
  <si>
    <t>Danfoss</t>
  </si>
  <si>
    <t>szt.</t>
  </si>
  <si>
    <t>-</t>
  </si>
  <si>
    <t>Wco.1</t>
  </si>
  <si>
    <t>Izolacja wymiennika ciepła</t>
  </si>
  <si>
    <t>Wco.2</t>
  </si>
  <si>
    <t>Podstawa pod wymiennik</t>
  </si>
  <si>
    <t>Sco</t>
  </si>
  <si>
    <t>Siłownik ze sprężyną powrotną</t>
  </si>
  <si>
    <t>SIEMENS</t>
  </si>
  <si>
    <t>ZRco</t>
  </si>
  <si>
    <t>Wcw</t>
  </si>
  <si>
    <t>Wcw.1</t>
  </si>
  <si>
    <t>Scw</t>
  </si>
  <si>
    <t>ZRcw</t>
  </si>
  <si>
    <t>rury</t>
  </si>
  <si>
    <t>Wysoki parametr DN50, DN40, DN40</t>
  </si>
  <si>
    <t>P1</t>
  </si>
  <si>
    <t>Zawór odcinający spaw./gwint.</t>
  </si>
  <si>
    <t>DN15 PN40</t>
  </si>
  <si>
    <t>NAVAL/DANFOSS</t>
  </si>
  <si>
    <t>PP</t>
  </si>
  <si>
    <t>Regulator Δp - pomiar ciśnienia złączka zaciskowa</t>
  </si>
  <si>
    <t>DN½”/6mm gwint.</t>
  </si>
  <si>
    <t>S1</t>
  </si>
  <si>
    <t>DN50 PN40</t>
  </si>
  <si>
    <t>S2</t>
  </si>
  <si>
    <t>Zawór odcinający spawany</t>
  </si>
  <si>
    <t>DN40 PN40</t>
  </si>
  <si>
    <t>S3</t>
  </si>
  <si>
    <t>T1</t>
  </si>
  <si>
    <t>Termometr</t>
  </si>
  <si>
    <t>0÷160°C (DN25÷65) L=63 mm</t>
  </si>
  <si>
    <t>SIKA/QVINTUS</t>
  </si>
  <si>
    <t>PI1</t>
  </si>
  <si>
    <t>Manometr</t>
  </si>
  <si>
    <t>0÷16 bar/MPa +130C</t>
  </si>
  <si>
    <t>QVINTUS/WIKA</t>
  </si>
  <si>
    <t>PI1.1</t>
  </si>
  <si>
    <t>Kurek manometryczny z uszczelnieniem teflonowym</t>
  </si>
  <si>
    <t>Kurek manometryczny 3-drog Fig.528 PN25</t>
  </si>
  <si>
    <t>PI1.2</t>
  </si>
  <si>
    <t>Rurka manometryczna</t>
  </si>
  <si>
    <t>RURKA SYF. 1/2''x 1/2'' CZARNA</t>
  </si>
  <si>
    <t>FOM1</t>
  </si>
  <si>
    <t>Filtroodmulnik</t>
  </si>
  <si>
    <t>THERMO</t>
  </si>
  <si>
    <t>Izolacja do filtrodmulnika</t>
  </si>
  <si>
    <t>Zawór odcinający spaw./gwint.-odpowietrzenie</t>
  </si>
  <si>
    <t>Zawór odcinający spaw./gwint.-spust</t>
  </si>
  <si>
    <t>DN25 PN40</t>
  </si>
  <si>
    <t>LQ1 +2 x LTE</t>
  </si>
  <si>
    <r>
      <t>Licznik ciepła ultradzwiękowy ULTRAHEAT 50 z przetwornikiem qp=6,0 m</t>
    </r>
    <r>
      <rPr>
        <vertAlign val="superscript"/>
        <sz val="8"/>
        <color indexed="10"/>
        <rFont val="Calibri"/>
        <family val="2"/>
      </rPr>
      <t>3</t>
    </r>
    <r>
      <rPr>
        <sz val="8"/>
        <color indexed="10"/>
        <rFont val="Calibri"/>
        <family val="2"/>
      </rPr>
      <t>/h  - POWRÓT SIECIOWY</t>
    </r>
  </si>
  <si>
    <t>ULTRAHEAT50 typ:UH50-A-50-Q-PL06E, qp 6,0 m³/h, 260 mm X G1¼"  PN16+ tuleje do Pt500</t>
  </si>
  <si>
    <t>kpl.</t>
  </si>
  <si>
    <t>LQ2 +2 x LTE</t>
  </si>
  <si>
    <r>
      <t>Licznik ciepła ultradzwiękowy ULTRAHEAT 50 z przetwornikiem qp=3,5 m</t>
    </r>
    <r>
      <rPr>
        <vertAlign val="superscript"/>
        <sz val="8"/>
        <color indexed="10"/>
        <rFont val="Calibri"/>
        <family val="2"/>
      </rPr>
      <t>3</t>
    </r>
    <r>
      <rPr>
        <sz val="8"/>
        <color indexed="10"/>
        <rFont val="Calibri"/>
        <family val="2"/>
      </rPr>
      <t>/h  - POWRÓT Z GAŁĘZI CW</t>
    </r>
  </si>
  <si>
    <t>ULTRAHEAT50 typ:UH50-A-45-Q-PL06E, qp 3,5 m³/h, 260 mm X G1¼B (R1) PN16+ tuleje do Pt500</t>
  </si>
  <si>
    <t>RAZEM=ciśnienie dyspoz. węzła</t>
  </si>
  <si>
    <t>Wydatek pompy co w m3/h</t>
  </si>
  <si>
    <r>
      <t>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/h</t>
    </r>
  </si>
  <si>
    <r>
      <t>H pompy co w mH</t>
    </r>
    <r>
      <rPr>
        <b/>
        <vertAlign val="subscript"/>
        <sz val="8"/>
        <rFont val="Calibri"/>
        <family val="2"/>
      </rPr>
      <t>2</t>
    </r>
    <r>
      <rPr>
        <b/>
        <sz val="8"/>
        <rFont val="Calibri"/>
        <family val="2"/>
      </rPr>
      <t>O</t>
    </r>
  </si>
  <si>
    <r>
      <t>mH</t>
    </r>
    <r>
      <rPr>
        <vertAlign val="sub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O</t>
    </r>
  </si>
  <si>
    <t>Opór instalacji co</t>
  </si>
  <si>
    <t>Opór wymiennika</t>
  </si>
  <si>
    <t>Zawór odcinajacy gwint.</t>
  </si>
  <si>
    <t>EFAR/DANFOSS</t>
  </si>
  <si>
    <t>REFLEX</t>
  </si>
  <si>
    <t>Czujnik temperatury zanurzeniowy</t>
  </si>
  <si>
    <t>Zawór bezpieczeństwa</t>
  </si>
  <si>
    <t>SYR</t>
  </si>
  <si>
    <t>WILO</t>
  </si>
  <si>
    <t>0÷100°C (DN25÷65) L=63 mm</t>
  </si>
  <si>
    <t>Wcw- niskie parametry – obieg ciepłej wody użytkowej - woda zimna DN50 (Z)</t>
  </si>
  <si>
    <t>Zapotrzebowanie q 20 min w m3/h</t>
  </si>
  <si>
    <t>Z1</t>
  </si>
  <si>
    <t>DN50 PN 2,5 MPa Tmax=150 C</t>
  </si>
  <si>
    <t>EFAR/GENEBRE/OEM</t>
  </si>
  <si>
    <t>ZF</t>
  </si>
  <si>
    <t>Filtr siatkowy gwint.</t>
  </si>
  <si>
    <t>DN50 PN 1,6 MPa</t>
  </si>
  <si>
    <t>ZEA</t>
  </si>
  <si>
    <t>Zawór antyskażeniowy</t>
  </si>
  <si>
    <t>ZW</t>
  </si>
  <si>
    <t>Wodomierz wody zimnej</t>
  </si>
  <si>
    <t>POWOGAZ</t>
  </si>
  <si>
    <t>ZZB</t>
  </si>
  <si>
    <t>Syr 2115, DN25, 6,0 bara, 1 " gwint wewntrzny</t>
  </si>
  <si>
    <t>ZNW</t>
  </si>
  <si>
    <t>Naczynie wzbiorcze</t>
  </si>
  <si>
    <r>
      <t xml:space="preserve">DE 25, 10 bar/70 </t>
    </r>
    <r>
      <rPr>
        <vertAlign val="superscript"/>
        <sz val="8"/>
        <color indexed="8"/>
        <rFont val="Calibri"/>
        <family val="2"/>
      </rPr>
      <t>o</t>
    </r>
    <r>
      <rPr>
        <sz val="8"/>
        <color indexed="8"/>
        <rFont val="Calibri"/>
        <family val="2"/>
      </rPr>
      <t>C</t>
    </r>
  </si>
  <si>
    <t>ZR2</t>
  </si>
  <si>
    <t xml:space="preserve">Zawór odcinający z zaworem opróżniającym </t>
  </si>
  <si>
    <t>Zawór Flowjet, Gwint zewnętrzny, 3/4 "</t>
  </si>
  <si>
    <t>Z2</t>
  </si>
  <si>
    <t>Zawór odcinajacy gwint.-spust</t>
  </si>
  <si>
    <t>DN15 PN 2,5 MPa Tmax=150 C</t>
  </si>
  <si>
    <t>ZPI</t>
  </si>
  <si>
    <t xml:space="preserve">0÷6 bar/kPa </t>
  </si>
  <si>
    <t>Wcw- niskie parametry – obieg ciepłej wody użytkowej - woda ciepła DN50 (W)</t>
  </si>
  <si>
    <t>WZB</t>
  </si>
  <si>
    <t>WTE</t>
  </si>
  <si>
    <t>WTr</t>
  </si>
  <si>
    <t>WTI</t>
  </si>
  <si>
    <t>AFRISO/DANFOSS</t>
  </si>
  <si>
    <t>WPI</t>
  </si>
  <si>
    <t>0÷10 bar/MPa +130C</t>
  </si>
  <si>
    <t>Stabilizator CWU + izolacja</t>
  </si>
  <si>
    <t>INSTALMET</t>
  </si>
  <si>
    <t>Termometr bimetaliczny z tuleją do zasobnika</t>
  </si>
  <si>
    <t>typ BiTh 80 0÷120°C D80 150 mm</t>
  </si>
  <si>
    <t>Odpowietrznik automat. z zaw. stopowym</t>
  </si>
  <si>
    <t>Flexvent DN15</t>
  </si>
  <si>
    <t>FLAMCO</t>
  </si>
  <si>
    <t>W1</t>
  </si>
  <si>
    <t>Wydatek pompy cyr</t>
  </si>
  <si>
    <t>H pompy cyr</t>
  </si>
  <si>
    <t>Opór instalacji</t>
  </si>
  <si>
    <t>C1</t>
  </si>
  <si>
    <t>DN32 PN 2,5 MPa Tmax=150 C</t>
  </si>
  <si>
    <t>CF</t>
  </si>
  <si>
    <t>Filtr gwint</t>
  </si>
  <si>
    <t>FVR-DZR [280], 11/4 ", Gwint wewnętrzny</t>
  </si>
  <si>
    <t>DANFOSS</t>
  </si>
  <si>
    <t>CP</t>
  </si>
  <si>
    <t>CZ</t>
  </si>
  <si>
    <t>Zawór zwrotny gwint.</t>
  </si>
  <si>
    <t>DN32 PN 1,6 MPa</t>
  </si>
  <si>
    <t>CR3</t>
  </si>
  <si>
    <t>Zawór równoważąco-pomiarowy z funkcją odcięcia-spinka</t>
  </si>
  <si>
    <t>TACOSETTER INLINE 130 DN 20</t>
  </si>
  <si>
    <t>Taconowa</t>
  </si>
  <si>
    <t>CZS</t>
  </si>
  <si>
    <t>DN20, PN 1,6 MPa</t>
  </si>
  <si>
    <t>CTI</t>
  </si>
  <si>
    <t>CPI</t>
  </si>
  <si>
    <t>Układ regulacji elektronicznej</t>
  </si>
  <si>
    <t>SE</t>
  </si>
  <si>
    <t>Prefabrykacja dostawcy węzła.</t>
  </si>
  <si>
    <t>R</t>
  </si>
  <si>
    <t>Tzew</t>
  </si>
  <si>
    <t>Czujnik temperatury zewn.</t>
  </si>
  <si>
    <t>Układ 1 stabilizująco-uzupełniający</t>
  </si>
  <si>
    <t>Uwagi:</t>
  </si>
  <si>
    <t>Klient</t>
  </si>
  <si>
    <t>Nr zam./oferty</t>
  </si>
  <si>
    <t>Warszawska 15 - moduł cw</t>
  </si>
  <si>
    <t>Typ/parametry równoważne</t>
  </si>
  <si>
    <t>Wymiennik ciepła co -370KW,      Tz/Tp 110/65, tz/tp 75/60, zap. pow. 20 %., dp mks. 20 kPa</t>
  </si>
  <si>
    <t>HL2-84, G2"</t>
  </si>
  <si>
    <t>LPM/Danfoss</t>
  </si>
  <si>
    <t>ist.</t>
  </si>
  <si>
    <t>Siłownik</t>
  </si>
  <si>
    <t>AMV 20, 230V</t>
  </si>
  <si>
    <t>Zawór regulacyjny gwint.</t>
  </si>
  <si>
    <t>VM 2, kvs 16, DN40, Gwint zewnętrzny 11/2"</t>
  </si>
  <si>
    <t>XB37H-1-36 G1" Cu</t>
  </si>
  <si>
    <t>AMV 33, 230V</t>
  </si>
  <si>
    <t>VM 2, kvs 6,3, DN25, Gwint zewnętrzny 1 1/4"</t>
  </si>
  <si>
    <t>ZRC</t>
  </si>
  <si>
    <t>Regulator różnicy ciśnień z ograniczeniem przepływu- montaż na powrocie</t>
  </si>
  <si>
    <t>FO2M, kvs 50 PN16, Temp. max 150°C, DN50, Kołnierz</t>
  </si>
  <si>
    <t>Wco- niskie parametry – obieg centralnego ogrzewania</t>
  </si>
  <si>
    <t>Naczynie wzb. Przeponowe</t>
  </si>
  <si>
    <t>GG 1000/6 bar</t>
  </si>
  <si>
    <t>ESMU 100 St st - PT1000</t>
  </si>
  <si>
    <t>Termostat zanurzeniowy TR/STB</t>
  </si>
  <si>
    <t>ST-2</t>
  </si>
  <si>
    <t>Presostat SDB</t>
  </si>
  <si>
    <t>KPI 35 zakres: 0,2 - 8,0 bar</t>
  </si>
  <si>
    <t>Zawór odcinający gwint. do KPI</t>
  </si>
  <si>
    <t>DN¼"</t>
  </si>
  <si>
    <t>EA 291NF, Kvs34,9, PN10, 2", Temp. max +80°C</t>
  </si>
  <si>
    <t>Q3 ok.. 6,3 m3/h, PN16 Gwint zew.</t>
  </si>
  <si>
    <t>WPd</t>
  </si>
  <si>
    <t>WPd.1</t>
  </si>
  <si>
    <t>WST1.0</t>
  </si>
  <si>
    <t>Instalmet, SCWA-2/400, wersja S, Emaliowany, PN6</t>
  </si>
  <si>
    <t>WST1.1</t>
  </si>
  <si>
    <t>WST1.2</t>
  </si>
  <si>
    <t>WST1.3</t>
  </si>
  <si>
    <t>WST1.4</t>
  </si>
  <si>
    <t>Wcw- niskie parametry – obieg ciepłej wody użytkowej - cyrkulacja DN32 (C)</t>
  </si>
  <si>
    <t>Zawór zwrotny gwint.-spinka DN20</t>
  </si>
  <si>
    <t>Rozdzielnia elektryczna co ist.  + cw.</t>
  </si>
  <si>
    <t>Rozdzielnia elektryczna zasilająco-sterownicza rozbudowana o zasilenie urządzeń istniejącego modułu co.</t>
  </si>
  <si>
    <t>Regulator z zegarem cyfrowym wyświetlaczem graficznym</t>
  </si>
  <si>
    <t>ECL Comfort 310</t>
  </si>
  <si>
    <t>Klucz aplikacji</t>
  </si>
  <si>
    <t>A266</t>
  </si>
  <si>
    <t>ESMT - PT1000</t>
  </si>
  <si>
    <t>Urządzenia oznaczone kolorem zółtym nie podlegają dostawie, wchodzą w skład istniejącego modułu co - docelowo urządzenia te będą podłączone do rozdzielni węzła cw - gdzie trzeba uwzgędnić ich podłączenie.</t>
  </si>
  <si>
    <t>Urządzenia oznaczone kolorem czerwonym nie podlegają zamianie na równoważne.</t>
  </si>
  <si>
    <t>Przy zamienie wymienników lub zaworów bezpieczeństwa na równoważne należy do oferty dołączyć obliczenia potwierdzające właściwy dobór wymienników i zaworów bezpieczeństwa.</t>
  </si>
  <si>
    <t>GRUNDFOS MAGNA3  50/120 F280, 1x230V/2,37 A/0,54 kW</t>
  </si>
  <si>
    <t>GRUNDFOS</t>
  </si>
  <si>
    <t>Pompa co ist.</t>
  </si>
  <si>
    <t xml:space="preserve">Stratos PICO -Z 25/1-6,  Rp 1 ", PN10, 1*230V, 0,49A/0,045kW </t>
  </si>
  <si>
    <t>AVPB DN32, Kvs=12,5m3/h,  PN 25 z fabrycznie zamontowaną rurką impulsową, nastawa 0,2÷1,0 bar, tmax 150st. C, połączenie kołnierzowe -montaż na powrocie</t>
  </si>
  <si>
    <t>Wymiennik ciepła cw - 132 kW   Tz/Tp 65/25, tz/tp 10/60, zap. pow. 20 %., dp mks. 20 kPa - dane do doboru ewentulnego wym. Płytowego</t>
  </si>
  <si>
    <r>
      <t>Pompa cyrkulacyjna Qc=1,3 m3/h, Hc=4,5 m H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O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</si>
</sst>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/mm/dd;@"/>
    <numFmt numFmtId="165" formatCode="#,##0.00\ [$EUR]"/>
    <numFmt numFmtId="166" formatCode="0000"/>
    <numFmt numFmtId="167" formatCode="#,##0\ [$kW]"/>
    <numFmt numFmtId="168" formatCode="0.0"/>
    <numFmt numFmtId="169" formatCode="_-* #,##0.00\ _z_ł_-;\-* #,##0.00\ _z_ł_-;_-* &quot;-&quot;??\ _z_ł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vertAlign val="superscript"/>
      <sz val="8"/>
      <name val="Calibri"/>
      <family val="2"/>
    </font>
    <font>
      <sz val="10"/>
      <color indexed="8"/>
      <name val="Arial"/>
      <family val="2"/>
    </font>
    <font>
      <sz val="8"/>
      <color indexed="10"/>
      <name val="Calibri"/>
      <family val="2"/>
    </font>
    <font>
      <vertAlign val="superscript"/>
      <sz val="8"/>
      <color indexed="10"/>
      <name val="Calibri"/>
      <family val="2"/>
    </font>
    <font>
      <vertAlign val="superscript"/>
      <sz val="8"/>
      <color indexed="8"/>
      <name val="Calibri"/>
      <family val="2"/>
    </font>
    <font>
      <b/>
      <vertAlign val="subscript"/>
      <sz val="8"/>
      <name val="Calibri"/>
      <family val="2"/>
    </font>
    <font>
      <vertAlign val="subscript"/>
      <sz val="8"/>
      <color indexed="8"/>
      <name val="Calibri"/>
      <family val="2"/>
    </font>
    <font>
      <sz val="8"/>
      <name val="Arial"/>
      <family val="2"/>
    </font>
    <font>
      <vertAlign val="subscript"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2" fillId="0" borderId="0">
      <alignment/>
      <protection/>
    </xf>
    <xf numFmtId="164" fontId="9" fillId="0" borderId="0">
      <alignment vertical="top"/>
      <protection/>
    </xf>
    <xf numFmtId="165" fontId="9" fillId="0" borderId="0">
      <alignment vertical="top"/>
      <protection/>
    </xf>
    <xf numFmtId="164" fontId="9" fillId="0" borderId="0">
      <alignment vertical="top"/>
      <protection/>
    </xf>
    <xf numFmtId="164" fontId="2" fillId="0" borderId="0">
      <alignment/>
      <protection/>
    </xf>
    <xf numFmtId="0" fontId="2" fillId="0" borderId="0">
      <alignment/>
      <protection/>
    </xf>
    <xf numFmtId="164" fontId="0" fillId="0" borderId="0">
      <alignment/>
      <protection/>
    </xf>
    <xf numFmtId="165" fontId="0" fillId="31" borderId="8" applyNumberFormat="0" applyFon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4" fillId="0" borderId="0" xfId="56" applyNumberFormat="1" applyFont="1" applyAlignment="1">
      <alignment horizontal="left" vertical="center"/>
      <protection/>
    </xf>
    <xf numFmtId="0" fontId="4" fillId="0" borderId="0" xfId="56" applyNumberFormat="1" applyFont="1" applyAlignment="1">
      <alignment vertical="center" wrapText="1"/>
      <protection/>
    </xf>
    <xf numFmtId="0" fontId="4" fillId="0" borderId="0" xfId="56" applyNumberFormat="1" applyFont="1" applyAlignment="1">
      <alignment horizontal="center" vertical="center" wrapText="1"/>
      <protection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165" fontId="5" fillId="33" borderId="10" xfId="56" applyNumberFormat="1" applyFont="1" applyFill="1" applyBorder="1" applyAlignment="1">
      <alignment horizontal="center" vertical="center" wrapText="1"/>
      <protection/>
    </xf>
    <xf numFmtId="0" fontId="5" fillId="33" borderId="11" xfId="56" applyNumberFormat="1" applyFont="1" applyFill="1" applyBorder="1" applyAlignment="1">
      <alignment horizontal="center" vertical="center" wrapText="1"/>
      <protection/>
    </xf>
    <xf numFmtId="1" fontId="5" fillId="34" borderId="11" xfId="56" applyNumberFormat="1" applyFont="1" applyFill="1" applyBorder="1" applyAlignment="1">
      <alignment horizontal="center" vertical="center" wrapText="1"/>
      <protection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 wrapText="1"/>
    </xf>
    <xf numFmtId="165" fontId="5" fillId="0" borderId="10" xfId="56" applyNumberFormat="1" applyFont="1" applyBorder="1" applyAlignment="1">
      <alignment horizontal="center" vertical="center" wrapText="1"/>
      <protection/>
    </xf>
    <xf numFmtId="166" fontId="5" fillId="0" borderId="11" xfId="59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56" applyNumberFormat="1" applyFont="1" applyFill="1" applyBorder="1" applyAlignment="1">
      <alignment horizontal="center" vertical="center" wrapText="1"/>
      <protection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" fillId="33" borderId="11" xfId="56" applyNumberFormat="1" applyFont="1" applyFill="1" applyBorder="1" applyAlignment="1">
      <alignment vertical="center" wrapText="1"/>
      <protection/>
    </xf>
    <xf numFmtId="0" fontId="5" fillId="34" borderId="12" xfId="56" applyNumberFormat="1" applyFont="1" applyFill="1" applyBorder="1" applyAlignment="1">
      <alignment horizontal="left" vertical="center" wrapText="1"/>
      <protection/>
    </xf>
    <xf numFmtId="0" fontId="5" fillId="0" borderId="13" xfId="56" applyNumberFormat="1" applyFont="1" applyBorder="1" applyAlignment="1">
      <alignment horizontal="left" vertical="center"/>
      <protection/>
    </xf>
    <xf numFmtId="165" fontId="5" fillId="0" borderId="14" xfId="56" applyNumberFormat="1" applyFont="1" applyBorder="1" applyAlignment="1">
      <alignment vertical="center" wrapText="1"/>
      <protection/>
    </xf>
    <xf numFmtId="165" fontId="5" fillId="35" borderId="14" xfId="56" applyNumberFormat="1" applyFont="1" applyFill="1" applyBorder="1" applyAlignment="1">
      <alignment horizontal="center" vertical="center" wrapText="1"/>
      <protection/>
    </xf>
    <xf numFmtId="165" fontId="5" fillId="0" borderId="14" xfId="56" applyNumberFormat="1" applyFont="1" applyBorder="1" applyAlignment="1">
      <alignment horizontal="left" vertical="center" wrapText="1"/>
      <protection/>
    </xf>
    <xf numFmtId="0" fontId="57" fillId="0" borderId="11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" fillId="36" borderId="11" xfId="56" applyNumberFormat="1" applyFont="1" applyFill="1" applyBorder="1" applyAlignment="1">
      <alignment horizontal="center" vertical="center"/>
      <protection/>
    </xf>
    <xf numFmtId="165" fontId="5" fillId="36" borderId="11" xfId="56" applyNumberFormat="1" applyFont="1" applyFill="1" applyBorder="1" applyAlignment="1">
      <alignment horizontal="center" vertical="center" wrapText="1"/>
      <protection/>
    </xf>
    <xf numFmtId="0" fontId="5" fillId="36" borderId="11" xfId="56" applyNumberFormat="1" applyFont="1" applyFill="1" applyBorder="1" applyAlignment="1">
      <alignment horizontal="center" vertical="center" wrapText="1"/>
      <protection/>
    </xf>
    <xf numFmtId="0" fontId="57" fillId="33" borderId="11" xfId="0" applyFont="1" applyFill="1" applyBorder="1" applyAlignment="1">
      <alignment horizontal="center" vertical="center"/>
    </xf>
    <xf numFmtId="2" fontId="57" fillId="9" borderId="11" xfId="0" applyNumberFormat="1" applyFont="1" applyFill="1" applyBorder="1" applyAlignment="1">
      <alignment horizontal="center" vertical="center"/>
    </xf>
    <xf numFmtId="0" fontId="57" fillId="9" borderId="11" xfId="0" applyFont="1" applyFill="1" applyBorder="1" applyAlignment="1">
      <alignment horizontal="center" vertical="center"/>
    </xf>
    <xf numFmtId="2" fontId="57" fillId="9" borderId="11" xfId="0" applyNumberFormat="1" applyFont="1" applyFill="1" applyBorder="1" applyAlignment="1">
      <alignment horizontal="left" vertical="center" indent="1"/>
    </xf>
    <xf numFmtId="0" fontId="5" fillId="33" borderId="15" xfId="57" applyFont="1" applyFill="1" applyBorder="1" applyAlignment="1">
      <alignment horizontal="left" vertical="center"/>
      <protection/>
    </xf>
    <xf numFmtId="0" fontId="5" fillId="33" borderId="0" xfId="57" applyFont="1" applyFill="1" applyAlignment="1">
      <alignment vertical="center" wrapText="1"/>
      <protection/>
    </xf>
    <xf numFmtId="0" fontId="5" fillId="33" borderId="0" xfId="57" applyFont="1" applyFill="1" applyAlignment="1">
      <alignment horizontal="center" vertical="center" wrapText="1"/>
      <protection/>
    </xf>
    <xf numFmtId="0" fontId="5" fillId="33" borderId="16" xfId="57" applyFont="1" applyFill="1" applyBorder="1" applyAlignment="1">
      <alignment vertical="center" wrapText="1"/>
      <protection/>
    </xf>
    <xf numFmtId="0" fontId="56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54" applyNumberFormat="1" applyFont="1" applyBorder="1" applyAlignment="1">
      <alignment vertical="top" wrapText="1"/>
      <protection/>
    </xf>
    <xf numFmtId="0" fontId="4" fillId="0" borderId="11" xfId="52" applyNumberFormat="1" applyFont="1" applyBorder="1" applyAlignment="1">
      <alignment horizontal="center" vertical="top" wrapText="1"/>
      <protection/>
    </xf>
    <xf numFmtId="0" fontId="4" fillId="0" borderId="11" xfId="52" applyNumberFormat="1" applyFont="1" applyBorder="1" applyAlignment="1">
      <alignment horizontal="center" wrapText="1"/>
      <protection/>
    </xf>
    <xf numFmtId="0" fontId="4" fillId="0" borderId="11" xfId="53" applyNumberFormat="1" applyFont="1" applyBorder="1" applyAlignment="1">
      <alignment horizontal="center" vertical="center"/>
      <protection/>
    </xf>
    <xf numFmtId="0" fontId="58" fillId="0" borderId="11" xfId="57" applyFont="1" applyBorder="1" applyAlignment="1">
      <alignment horizontal="left" wrapText="1"/>
      <protection/>
    </xf>
    <xf numFmtId="0" fontId="58" fillId="0" borderId="11" xfId="57" applyFont="1" applyBorder="1" applyAlignment="1">
      <alignment vertical="center" wrapText="1"/>
      <protection/>
    </xf>
    <xf numFmtId="0" fontId="59" fillId="0" borderId="11" xfId="0" applyFont="1" applyBorder="1" applyAlignment="1">
      <alignment horizontal="center" vertical="center" wrapText="1"/>
    </xf>
    <xf numFmtId="0" fontId="58" fillId="0" borderId="10" xfId="53" applyNumberFormat="1" applyFont="1" applyBorder="1" applyAlignment="1">
      <alignment horizontal="center" vertical="center" wrapText="1"/>
      <protection/>
    </xf>
    <xf numFmtId="0" fontId="56" fillId="33" borderId="11" xfId="0" applyFont="1" applyFill="1" applyBorder="1" applyAlignment="1">
      <alignment horizontal="center" vertical="center"/>
    </xf>
    <xf numFmtId="168" fontId="56" fillId="0" borderId="11" xfId="0" applyNumberFormat="1" applyFont="1" applyBorder="1" applyAlignment="1">
      <alignment horizontal="center" vertical="center"/>
    </xf>
    <xf numFmtId="168" fontId="56" fillId="0" borderId="0" xfId="0" applyNumberFormat="1" applyFont="1" applyAlignment="1">
      <alignment horizontal="center"/>
    </xf>
    <xf numFmtId="0" fontId="60" fillId="0" borderId="11" xfId="0" applyFont="1" applyBorder="1" applyAlignment="1">
      <alignment horizontal="center" vertical="center" wrapText="1"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56" fillId="0" borderId="11" xfId="0" applyFont="1" applyBorder="1" applyAlignment="1">
      <alignment wrapText="1"/>
    </xf>
    <xf numFmtId="0" fontId="5" fillId="33" borderId="17" xfId="57" applyFont="1" applyFill="1" applyBorder="1" applyAlignment="1">
      <alignment horizontal="left" vertical="center"/>
      <protection/>
    </xf>
    <xf numFmtId="0" fontId="4" fillId="0" borderId="11" xfId="57" applyFont="1" applyBorder="1" applyAlignment="1">
      <alignment wrapText="1"/>
      <protection/>
    </xf>
    <xf numFmtId="0" fontId="3" fillId="0" borderId="18" xfId="54" applyNumberFormat="1" applyFont="1" applyBorder="1" applyAlignment="1">
      <alignment vertical="top" wrapText="1"/>
      <protection/>
    </xf>
    <xf numFmtId="168" fontId="56" fillId="0" borderId="11" xfId="0" applyNumberFormat="1" applyFont="1" applyBorder="1" applyAlignment="1">
      <alignment horizontal="center"/>
    </xf>
    <xf numFmtId="0" fontId="4" fillId="0" borderId="11" xfId="57" applyFont="1" applyBorder="1" applyAlignment="1">
      <alignment vertical="top" wrapText="1"/>
      <protection/>
    </xf>
    <xf numFmtId="0" fontId="4" fillId="37" borderId="11" xfId="53" applyNumberFormat="1" applyFont="1" applyFill="1" applyBorder="1" applyAlignment="1">
      <alignment horizontal="center" vertical="center"/>
      <protection/>
    </xf>
    <xf numFmtId="0" fontId="60" fillId="37" borderId="11" xfId="0" applyFont="1" applyFill="1" applyBorder="1" applyAlignment="1">
      <alignment horizontal="center" vertical="center" wrapText="1"/>
    </xf>
    <xf numFmtId="0" fontId="3" fillId="0" borderId="11" xfId="54" applyNumberFormat="1" applyFont="1" applyBorder="1" applyAlignment="1">
      <alignment horizontal="center" vertical="center" wrapText="1"/>
      <protection/>
    </xf>
    <xf numFmtId="0" fontId="4" fillId="0" borderId="11" xfId="52" applyNumberFormat="1" applyFont="1" applyBorder="1" applyAlignment="1">
      <alignment horizontal="left" vertical="top" wrapText="1"/>
      <protection/>
    </xf>
    <xf numFmtId="0" fontId="4" fillId="0" borderId="11" xfId="52" applyNumberFormat="1" applyFont="1" applyBorder="1" applyAlignment="1">
      <alignment horizontal="left" wrapText="1"/>
      <protection/>
    </xf>
    <xf numFmtId="0" fontId="4" fillId="0" borderId="11" xfId="52" applyNumberFormat="1" applyFont="1" applyBorder="1" applyAlignment="1">
      <alignment vertical="top" wrapText="1"/>
      <protection/>
    </xf>
    <xf numFmtId="0" fontId="4" fillId="0" borderId="11" xfId="54" applyNumberFormat="1" applyFont="1" applyBorder="1" applyAlignment="1">
      <alignment horizontal="center" vertical="top" wrapText="1"/>
      <protection/>
    </xf>
    <xf numFmtId="0" fontId="4" fillId="0" borderId="11" xfId="52" applyNumberFormat="1" applyFont="1" applyBorder="1" applyAlignment="1">
      <alignment wrapText="1"/>
      <protection/>
    </xf>
    <xf numFmtId="0" fontId="4" fillId="0" borderId="11" xfId="53" applyNumberFormat="1" applyFont="1" applyBorder="1" applyAlignment="1">
      <alignment horizontal="center" vertical="top"/>
      <protection/>
    </xf>
    <xf numFmtId="0" fontId="60" fillId="0" borderId="11" xfId="0" applyFont="1" applyBorder="1" applyAlignment="1">
      <alignment horizontal="center" vertical="top" wrapText="1"/>
    </xf>
    <xf numFmtId="0" fontId="3" fillId="0" borderId="10" xfId="53" applyNumberFormat="1" applyFont="1" applyBorder="1" applyAlignment="1">
      <alignment horizontal="center" vertical="top" wrapText="1"/>
      <protection/>
    </xf>
    <xf numFmtId="0" fontId="58" fillId="35" borderId="11" xfId="53" applyNumberFormat="1" applyFont="1" applyFill="1" applyBorder="1" applyAlignment="1">
      <alignment horizontal="center" vertical="center" wrapText="1"/>
      <protection/>
    </xf>
    <xf numFmtId="0" fontId="58" fillId="35" borderId="11" xfId="52" applyNumberFormat="1" applyFont="1" applyFill="1" applyBorder="1" applyAlignment="1">
      <alignment vertical="top" wrapText="1"/>
      <protection/>
    </xf>
    <xf numFmtId="0" fontId="58" fillId="35" borderId="11" xfId="52" applyNumberFormat="1" applyFont="1" applyFill="1" applyBorder="1" applyAlignment="1">
      <alignment wrapText="1"/>
      <protection/>
    </xf>
    <xf numFmtId="0" fontId="58" fillId="0" borderId="11" xfId="57" applyFont="1" applyBorder="1" applyAlignment="1">
      <alignment horizontal="left" vertical="center" wrapText="1"/>
      <protection/>
    </xf>
    <xf numFmtId="0" fontId="59" fillId="35" borderId="11" xfId="0" applyFont="1" applyFill="1" applyBorder="1" applyAlignment="1">
      <alignment horizontal="center" vertical="center" wrapText="1"/>
    </xf>
    <xf numFmtId="0" fontId="58" fillId="35" borderId="10" xfId="53" applyNumberFormat="1" applyFont="1" applyFill="1" applyBorder="1" applyAlignment="1">
      <alignment horizontal="center" vertical="center" wrapText="1"/>
      <protection/>
    </xf>
    <xf numFmtId="168" fontId="56" fillId="35" borderId="0" xfId="0" applyNumberFormat="1" applyFont="1" applyFill="1" applyAlignment="1">
      <alignment horizontal="center"/>
    </xf>
    <xf numFmtId="0" fontId="56" fillId="35" borderId="0" xfId="0" applyFont="1" applyFill="1" applyAlignment="1">
      <alignment/>
    </xf>
    <xf numFmtId="0" fontId="4" fillId="0" borderId="11" xfId="57" applyFont="1" applyBorder="1" applyAlignment="1">
      <alignment vertical="center" wrapText="1"/>
      <protection/>
    </xf>
    <xf numFmtId="0" fontId="60" fillId="33" borderId="11" xfId="0" applyFont="1" applyFill="1" applyBorder="1" applyAlignment="1">
      <alignment horizontal="center" vertical="center" wrapText="1"/>
    </xf>
    <xf numFmtId="0" fontId="3" fillId="33" borderId="11" xfId="53" applyNumberFormat="1" applyFont="1" applyFill="1" applyBorder="1" applyAlignment="1">
      <alignment horizontal="center" vertical="center" wrapText="1"/>
      <protection/>
    </xf>
    <xf numFmtId="0" fontId="57" fillId="33" borderId="11" xfId="0" applyFont="1" applyFill="1" applyBorder="1" applyAlignment="1">
      <alignment horizontal="center"/>
    </xf>
    <xf numFmtId="1" fontId="57" fillId="33" borderId="11" xfId="0" applyNumberFormat="1" applyFont="1" applyFill="1" applyBorder="1" applyAlignment="1">
      <alignment horizontal="center"/>
    </xf>
    <xf numFmtId="0" fontId="56" fillId="9" borderId="11" xfId="0" applyFont="1" applyFill="1" applyBorder="1" applyAlignment="1">
      <alignment horizontal="center"/>
    </xf>
    <xf numFmtId="2" fontId="57" fillId="9" borderId="12" xfId="0" applyNumberFormat="1" applyFont="1" applyFill="1" applyBorder="1" applyAlignment="1">
      <alignment horizontal="center"/>
    </xf>
    <xf numFmtId="0" fontId="56" fillId="9" borderId="12" xfId="0" applyFont="1" applyFill="1" applyBorder="1" applyAlignment="1">
      <alignment horizontal="center"/>
    </xf>
    <xf numFmtId="168" fontId="57" fillId="9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1" xfId="57" applyFont="1" applyBorder="1" applyAlignment="1">
      <alignment horizontal="center" wrapText="1"/>
      <protection/>
    </xf>
    <xf numFmtId="0" fontId="4" fillId="0" borderId="11" xfId="57" applyFont="1" applyBorder="1" applyAlignment="1">
      <alignment horizontal="left" vertical="top" wrapText="1"/>
      <protection/>
    </xf>
    <xf numFmtId="0" fontId="15" fillId="0" borderId="11" xfId="0" applyFont="1" applyBorder="1" applyAlignment="1">
      <alignment horizontal="center" vertical="center" wrapText="1"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6" fillId="0" borderId="11" xfId="58" applyNumberFormat="1" applyFont="1" applyBorder="1" applyAlignment="1">
      <alignment vertical="top" wrapText="1"/>
      <protection/>
    </xf>
    <xf numFmtId="0" fontId="57" fillId="8" borderId="0" xfId="0" applyFont="1" applyFill="1" applyAlignment="1">
      <alignment horizontal="center"/>
    </xf>
    <xf numFmtId="0" fontId="4" fillId="0" borderId="11" xfId="0" applyFont="1" applyBorder="1" applyAlignment="1">
      <alignment vertical="top" wrapText="1"/>
    </xf>
    <xf numFmtId="2" fontId="56" fillId="0" borderId="11" xfId="0" applyNumberFormat="1" applyFont="1" applyBorder="1" applyAlignment="1">
      <alignment horizontal="center" vertical="center"/>
    </xf>
    <xf numFmtId="0" fontId="56" fillId="0" borderId="11" xfId="57" applyFont="1" applyBorder="1" applyAlignment="1">
      <alignment vertical="top" wrapText="1"/>
      <protection/>
    </xf>
    <xf numFmtId="0" fontId="4" fillId="0" borderId="11" xfId="52" applyNumberFormat="1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top" wrapText="1"/>
      <protection/>
    </xf>
    <xf numFmtId="0" fontId="57" fillId="13" borderId="11" xfId="0" applyFont="1" applyFill="1" applyBorder="1" applyAlignment="1">
      <alignment horizontal="center"/>
    </xf>
    <xf numFmtId="168" fontId="56" fillId="13" borderId="11" xfId="0" applyNumberFormat="1" applyFont="1" applyFill="1" applyBorder="1" applyAlignment="1">
      <alignment horizontal="center"/>
    </xf>
    <xf numFmtId="0" fontId="56" fillId="13" borderId="11" xfId="0" applyFont="1" applyFill="1" applyBorder="1" applyAlignment="1">
      <alignment horizontal="center"/>
    </xf>
    <xf numFmtId="0" fontId="4" fillId="0" borderId="11" xfId="57" applyFont="1" applyBorder="1" applyAlignment="1">
      <alignment horizontal="center" vertical="center" wrapText="1"/>
      <protection/>
    </xf>
    <xf numFmtId="0" fontId="4" fillId="35" borderId="11" xfId="0" applyFont="1" applyFill="1" applyBorder="1" applyAlignment="1">
      <alignment vertical="top" wrapText="1"/>
    </xf>
    <xf numFmtId="0" fontId="4" fillId="35" borderId="11" xfId="57" applyFont="1" applyFill="1" applyBorder="1" applyAlignment="1">
      <alignment horizontal="left" vertical="top" wrapText="1"/>
      <protection/>
    </xf>
    <xf numFmtId="0" fontId="4" fillId="35" borderId="11" xfId="57" applyFont="1" applyFill="1" applyBorder="1" applyAlignment="1">
      <alignment horizontal="left" wrapText="1"/>
      <protection/>
    </xf>
    <xf numFmtId="0" fontId="4" fillId="35" borderId="11" xfId="57" applyFont="1" applyFill="1" applyBorder="1" applyAlignment="1">
      <alignment horizontal="center" wrapText="1"/>
      <protection/>
    </xf>
    <xf numFmtId="0" fontId="4" fillId="35" borderId="11" xfId="52" applyNumberFormat="1" applyFont="1" applyFill="1" applyBorder="1" applyAlignment="1">
      <alignment horizontal="center" wrapText="1"/>
      <protection/>
    </xf>
    <xf numFmtId="0" fontId="56" fillId="35" borderId="0" xfId="0" applyFont="1" applyFill="1" applyAlignment="1">
      <alignment horizontal="center"/>
    </xf>
    <xf numFmtId="0" fontId="56" fillId="35" borderId="0" xfId="0" applyFont="1" applyFill="1" applyAlignment="1">
      <alignment/>
    </xf>
    <xf numFmtId="0" fontId="56" fillId="37" borderId="0" xfId="0" applyFont="1" applyFill="1" applyAlignment="1">
      <alignment/>
    </xf>
    <xf numFmtId="0" fontId="58" fillId="0" borderId="11" xfId="0" applyFont="1" applyBorder="1" applyAlignment="1">
      <alignment vertical="center" wrapText="1"/>
    </xf>
    <xf numFmtId="0" fontId="58" fillId="0" borderId="11" xfId="55" applyNumberFormat="1" applyFont="1" applyBorder="1" applyAlignment="1">
      <alignment horizontal="left" vertical="top" wrapText="1"/>
      <protection/>
    </xf>
    <xf numFmtId="0" fontId="58" fillId="0" borderId="11" xfId="42" applyNumberFormat="1" applyFont="1" applyFill="1" applyBorder="1" applyAlignment="1" applyProtection="1">
      <alignment vertical="top" wrapText="1"/>
      <protection/>
    </xf>
    <xf numFmtId="0" fontId="58" fillId="0" borderId="11" xfId="55" applyNumberFormat="1" applyFont="1" applyBorder="1" applyAlignment="1">
      <alignment horizontal="center" vertical="top" wrapText="1"/>
      <protection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4" fillId="0" borderId="11" xfId="55" applyNumberFormat="1" applyFont="1" applyBorder="1" applyAlignment="1">
      <alignment horizontal="left" vertical="top" wrapText="1"/>
      <protection/>
    </xf>
    <xf numFmtId="0" fontId="4" fillId="0" borderId="11" xfId="52" applyNumberFormat="1" applyFont="1" applyBorder="1" applyAlignment="1">
      <alignment horizontal="left" wrapText="1"/>
      <protection/>
    </xf>
    <xf numFmtId="0" fontId="4" fillId="0" borderId="11" xfId="57" applyFont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56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37" borderId="11" xfId="52" applyNumberFormat="1" applyFont="1" applyFill="1" applyBorder="1" applyAlignment="1">
      <alignment horizontal="center" wrapText="1"/>
      <protection/>
    </xf>
    <xf numFmtId="0" fontId="57" fillId="35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68" fontId="4" fillId="0" borderId="1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horizontal="center"/>
    </xf>
    <xf numFmtId="0" fontId="58" fillId="0" borderId="11" xfId="53" applyNumberFormat="1" applyFont="1" applyBorder="1" applyAlignment="1">
      <alignment horizontal="center" vertical="center"/>
      <protection/>
    </xf>
    <xf numFmtId="0" fontId="3" fillId="0" borderId="18" xfId="54" applyNumberFormat="1" applyFont="1" applyBorder="1" applyAlignment="1">
      <alignment vertical="center" wrapText="1"/>
      <protection/>
    </xf>
    <xf numFmtId="0" fontId="56" fillId="35" borderId="11" xfId="0" applyFont="1" applyFill="1" applyBorder="1" applyAlignment="1">
      <alignment horizontal="center"/>
    </xf>
    <xf numFmtId="168" fontId="56" fillId="35" borderId="11" xfId="0" applyNumberFormat="1" applyFont="1" applyFill="1" applyBorder="1" applyAlignment="1">
      <alignment horizontal="center"/>
    </xf>
    <xf numFmtId="0" fontId="56" fillId="35" borderId="0" xfId="0" applyFont="1" applyFill="1" applyAlignment="1">
      <alignment horizontal="center"/>
    </xf>
    <xf numFmtId="1" fontId="56" fillId="0" borderId="0" xfId="0" applyNumberFormat="1" applyFont="1" applyAlignment="1">
      <alignment/>
    </xf>
    <xf numFmtId="0" fontId="4" fillId="37" borderId="11" xfId="57" applyFont="1" applyFill="1" applyBorder="1" applyAlignment="1">
      <alignment horizontal="center" wrapText="1"/>
      <protection/>
    </xf>
    <xf numFmtId="0" fontId="4" fillId="37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 horizontal="center"/>
    </xf>
    <xf numFmtId="0" fontId="3" fillId="37" borderId="11" xfId="54" applyNumberFormat="1" applyFont="1" applyFill="1" applyBorder="1" applyAlignment="1">
      <alignment wrapText="1"/>
      <protection/>
    </xf>
    <xf numFmtId="0" fontId="4" fillId="0" borderId="11" xfId="54" applyNumberFormat="1" applyFont="1" applyBorder="1" applyAlignment="1">
      <alignment vertical="top" wrapText="1"/>
      <protection/>
    </xf>
    <xf numFmtId="0" fontId="4" fillId="13" borderId="11" xfId="0" applyFont="1" applyFill="1" applyBorder="1" applyAlignment="1">
      <alignment vertical="top" wrapText="1"/>
    </xf>
    <xf numFmtId="0" fontId="4" fillId="13" borderId="11" xfId="57" applyFont="1" applyFill="1" applyBorder="1" applyAlignment="1">
      <alignment vertical="top" wrapText="1"/>
      <protection/>
    </xf>
    <xf numFmtId="0" fontId="4" fillId="13" borderId="11" xfId="52" applyNumberFormat="1" applyFont="1" applyFill="1" applyBorder="1" applyAlignment="1">
      <alignment vertical="top" wrapText="1"/>
      <protection/>
    </xf>
    <xf numFmtId="0" fontId="4" fillId="13" borderId="11" xfId="52" applyNumberFormat="1" applyFont="1" applyFill="1" applyBorder="1" applyAlignment="1">
      <alignment horizontal="center" wrapText="1"/>
      <protection/>
    </xf>
    <xf numFmtId="0" fontId="5" fillId="37" borderId="0" xfId="57" applyFont="1" applyFill="1" applyAlignment="1">
      <alignment vertical="center" wrapText="1"/>
      <protection/>
    </xf>
    <xf numFmtId="0" fontId="4" fillId="37" borderId="11" xfId="0" applyFont="1" applyFill="1" applyBorder="1" applyAlignment="1">
      <alignment vertical="center" wrapText="1"/>
    </xf>
    <xf numFmtId="0" fontId="3" fillId="37" borderId="11" xfId="54" applyNumberFormat="1" applyFont="1" applyFill="1" applyBorder="1" applyAlignment="1">
      <alignment horizontal="center" wrapText="1"/>
      <protection/>
    </xf>
    <xf numFmtId="0" fontId="4" fillId="37" borderId="11" xfId="54" applyNumberFormat="1" applyFont="1" applyFill="1" applyBorder="1" applyAlignment="1">
      <alignment vertical="top" wrapText="1"/>
      <protection/>
    </xf>
    <xf numFmtId="0" fontId="4" fillId="37" borderId="11" xfId="57" applyFont="1" applyFill="1" applyBorder="1" applyAlignment="1">
      <alignment horizontal="left" wrapText="1"/>
      <protection/>
    </xf>
    <xf numFmtId="0" fontId="4" fillId="37" borderId="11" xfId="54" applyNumberFormat="1" applyFont="1" applyFill="1" applyBorder="1" applyAlignment="1">
      <alignment horizontal="center" vertical="top" wrapText="1"/>
      <protection/>
    </xf>
    <xf numFmtId="0" fontId="4" fillId="37" borderId="11" xfId="52" applyNumberFormat="1" applyFont="1" applyFill="1" applyBorder="1" applyAlignment="1">
      <alignment horizontal="left" wrapText="1"/>
      <protection/>
    </xf>
    <xf numFmtId="0" fontId="4" fillId="37" borderId="11" xfId="52" applyNumberFormat="1" applyFont="1" applyFill="1" applyBorder="1" applyAlignment="1">
      <alignment wrapText="1"/>
      <protection/>
    </xf>
    <xf numFmtId="0" fontId="4" fillId="37" borderId="11" xfId="52" applyNumberFormat="1" applyFont="1" applyFill="1" applyBorder="1" applyAlignment="1">
      <alignment horizontal="center" wrapText="1"/>
      <protection/>
    </xf>
    <xf numFmtId="0" fontId="4" fillId="37" borderId="11" xfId="57" applyFont="1" applyFill="1" applyBorder="1" applyAlignment="1">
      <alignment horizontal="left" wrapText="1"/>
      <protection/>
    </xf>
    <xf numFmtId="0" fontId="4" fillId="37" borderId="10" xfId="53" applyNumberFormat="1" applyFont="1" applyFill="1" applyBorder="1" applyAlignment="1">
      <alignment horizontal="center" vertical="center" wrapText="1"/>
      <protection/>
    </xf>
    <xf numFmtId="0" fontId="4" fillId="37" borderId="11" xfId="57" applyFont="1" applyFill="1" applyBorder="1" applyAlignment="1">
      <alignment horizontal="left" vertical="top" wrapText="1"/>
      <protection/>
    </xf>
    <xf numFmtId="0" fontId="4" fillId="37" borderId="11" xfId="57" applyFont="1" applyFill="1" applyBorder="1" applyAlignment="1">
      <alignment vertical="top" wrapText="1"/>
      <protection/>
    </xf>
    <xf numFmtId="0" fontId="4" fillId="37" borderId="11" xfId="57" applyFont="1" applyFill="1" applyBorder="1" applyAlignment="1">
      <alignment wrapText="1"/>
      <protection/>
    </xf>
    <xf numFmtId="0" fontId="3" fillId="37" borderId="11" xfId="54" applyNumberFormat="1" applyFont="1" applyFill="1" applyBorder="1" applyAlignment="1">
      <alignment vertical="top" wrapText="1"/>
      <protection/>
    </xf>
    <xf numFmtId="0" fontId="3" fillId="37" borderId="10" xfId="53" applyNumberFormat="1" applyFont="1" applyFill="1" applyBorder="1" applyAlignment="1">
      <alignment horizontal="center" vertical="center" wrapText="1"/>
      <protection/>
    </xf>
    <xf numFmtId="0" fontId="4" fillId="37" borderId="11" xfId="0" applyFont="1" applyFill="1" applyBorder="1" applyAlignment="1">
      <alignment horizontal="center" vertical="center" wrapText="1"/>
    </xf>
    <xf numFmtId="0" fontId="4" fillId="37" borderId="11" xfId="57" applyFont="1" applyFill="1" applyBorder="1" applyAlignment="1">
      <alignment vertical="center" wrapText="1"/>
      <protection/>
    </xf>
    <xf numFmtId="0" fontId="5" fillId="37" borderId="17" xfId="57" applyFont="1" applyFill="1" applyBorder="1" applyAlignment="1">
      <alignment horizontal="left" vertical="center"/>
      <protection/>
    </xf>
    <xf numFmtId="0" fontId="5" fillId="37" borderId="0" xfId="57" applyFont="1" applyFill="1" applyAlignment="1">
      <alignment vertical="top" wrapText="1"/>
      <protection/>
    </xf>
    <xf numFmtId="0" fontId="35" fillId="37" borderId="11" xfId="0" applyFont="1" applyFill="1" applyBorder="1" applyAlignment="1">
      <alignment vertical="center" wrapText="1"/>
    </xf>
    <xf numFmtId="0" fontId="4" fillId="37" borderId="11" xfId="57" applyFont="1" applyFill="1" applyBorder="1" applyAlignment="1">
      <alignment horizontal="left" vertical="top" wrapText="1"/>
      <protection/>
    </xf>
    <xf numFmtId="0" fontId="4" fillId="37" borderId="11" xfId="57" applyFont="1" applyFill="1" applyBorder="1" applyAlignment="1">
      <alignment vertical="top" wrapText="1"/>
      <protection/>
    </xf>
    <xf numFmtId="0" fontId="4" fillId="37" borderId="11" xfId="52" applyNumberFormat="1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 vertical="center" wrapText="1"/>
      <protection/>
    </xf>
    <xf numFmtId="0" fontId="4" fillId="37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33" borderId="19" xfId="57" applyFont="1" applyFill="1" applyBorder="1" applyAlignment="1">
      <alignment horizontal="center" vertical="center" wrapText="1"/>
      <protection/>
    </xf>
    <xf numFmtId="0" fontId="5" fillId="33" borderId="18" xfId="57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14" fontId="4" fillId="0" borderId="18" xfId="56" applyNumberFormat="1" applyFont="1" applyBorder="1" applyAlignment="1">
      <alignment horizontal="center" vertical="center" wrapText="1"/>
      <protection/>
    </xf>
    <xf numFmtId="14" fontId="4" fillId="0" borderId="10" xfId="56" applyNumberFormat="1" applyFont="1" applyBorder="1" applyAlignment="1">
      <alignment horizontal="center" vertical="center" wrapText="1"/>
      <protection/>
    </xf>
    <xf numFmtId="0" fontId="56" fillId="9" borderId="17" xfId="0" applyFont="1" applyFill="1" applyBorder="1" applyAlignment="1">
      <alignment horizontal="center" wrapText="1"/>
    </xf>
    <xf numFmtId="0" fontId="56" fillId="9" borderId="0" xfId="0" applyFont="1" applyFill="1" applyAlignment="1">
      <alignment horizontal="center" wrapText="1"/>
    </xf>
    <xf numFmtId="0" fontId="5" fillId="33" borderId="11" xfId="57" applyFont="1" applyFill="1" applyBorder="1" applyAlignment="1">
      <alignment horizontal="center" wrapText="1"/>
      <protection/>
    </xf>
    <xf numFmtId="0" fontId="5" fillId="33" borderId="15" xfId="57" applyFont="1" applyFill="1" applyBorder="1" applyAlignment="1">
      <alignment horizontal="center" vertical="center" wrapText="1"/>
      <protection/>
    </xf>
    <xf numFmtId="0" fontId="5" fillId="33" borderId="20" xfId="57" applyFont="1" applyFill="1" applyBorder="1" applyAlignment="1">
      <alignment horizontal="center" vertical="center" wrapText="1"/>
      <protection/>
    </xf>
    <xf numFmtId="0" fontId="4" fillId="0" borderId="15" xfId="56" applyNumberFormat="1" applyFont="1" applyBorder="1" applyAlignment="1">
      <alignment horizontal="center" vertical="center"/>
      <protection/>
    </xf>
    <xf numFmtId="0" fontId="4" fillId="0" borderId="21" xfId="56" applyNumberFormat="1" applyFont="1" applyBorder="1" applyAlignment="1">
      <alignment horizontal="center" vertical="center"/>
      <protection/>
    </xf>
    <xf numFmtId="0" fontId="4" fillId="0" borderId="17" xfId="56" applyNumberFormat="1" applyFont="1" applyBorder="1" applyAlignment="1">
      <alignment horizontal="center" vertical="center"/>
      <protection/>
    </xf>
    <xf numFmtId="0" fontId="4" fillId="0" borderId="22" xfId="56" applyNumberFormat="1" applyFont="1" applyBorder="1" applyAlignment="1">
      <alignment horizontal="center" vertical="center"/>
      <protection/>
    </xf>
    <xf numFmtId="165" fontId="5" fillId="33" borderId="19" xfId="56" applyNumberFormat="1" applyFont="1" applyFill="1" applyBorder="1" applyAlignment="1">
      <alignment horizontal="center" vertical="center" wrapText="1"/>
      <protection/>
    </xf>
    <xf numFmtId="165" fontId="5" fillId="33" borderId="10" xfId="56" applyNumberFormat="1" applyFont="1" applyFill="1" applyBorder="1" applyAlignment="1">
      <alignment horizontal="center" vertical="center" wrapText="1"/>
      <protection/>
    </xf>
    <xf numFmtId="165" fontId="4" fillId="0" borderId="19" xfId="56" applyNumberFormat="1" applyFont="1" applyBorder="1" applyAlignment="1">
      <alignment horizontal="left" vertical="center" wrapText="1"/>
      <protection/>
    </xf>
    <xf numFmtId="165" fontId="4" fillId="0" borderId="10" xfId="56" applyNumberFormat="1" applyFont="1" applyBorder="1" applyAlignment="1">
      <alignment horizontal="left" vertical="center" wrapText="1"/>
      <protection/>
    </xf>
    <xf numFmtId="167" fontId="5" fillId="35" borderId="19" xfId="57" applyNumberFormat="1" applyFont="1" applyFill="1" applyBorder="1" applyAlignment="1">
      <alignment horizontal="center" vertical="center" wrapText="1"/>
      <protection/>
    </xf>
    <xf numFmtId="167" fontId="5" fillId="35" borderId="10" xfId="57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 2" xfId="52"/>
    <cellStyle name="Normal 3" xfId="53"/>
    <cellStyle name="Normal 3 10" xfId="54"/>
    <cellStyle name="Normal 3 4" xfId="55"/>
    <cellStyle name="Normalny 11" xfId="56"/>
    <cellStyle name="Normalny 3 2" xfId="57"/>
    <cellStyle name="Normalny 8 2" xfId="58"/>
    <cellStyle name="Note 3 3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tabSelected="1" zoomScalePageLayoutView="0" workbookViewId="0" topLeftCell="A33">
      <selection activeCell="Q5" sqref="Q5"/>
    </sheetView>
  </sheetViews>
  <sheetFormatPr defaultColWidth="27.421875" defaultRowHeight="15"/>
  <cols>
    <col min="1" max="1" width="6.28125" style="119" customWidth="1"/>
    <col min="2" max="2" width="42.28125" style="120" customWidth="1"/>
    <col min="3" max="3" width="24.7109375" style="120" customWidth="1"/>
    <col min="4" max="4" width="14.7109375" style="120" customWidth="1"/>
    <col min="5" max="5" width="7.57421875" style="120" customWidth="1"/>
    <col min="6" max="6" width="5.7109375" style="120" customWidth="1"/>
    <col min="7" max="7" width="0.13671875" style="4" customWidth="1"/>
    <col min="8" max="8" width="5.7109375" style="4" hidden="1" customWidth="1"/>
    <col min="9" max="9" width="5.00390625" style="4" hidden="1" customWidth="1"/>
    <col min="10" max="10" width="5.57421875" style="4" hidden="1" customWidth="1"/>
    <col min="11" max="11" width="0.2890625" style="4" hidden="1" customWidth="1"/>
    <col min="12" max="15" width="27.421875" style="5" hidden="1" customWidth="1"/>
    <col min="16" max="16384" width="27.421875" style="5" customWidth="1"/>
  </cols>
  <sheetData>
    <row r="1" spans="1:6" ht="11.25">
      <c r="A1" s="1"/>
      <c r="B1" s="2"/>
      <c r="C1" s="2"/>
      <c r="D1" s="2"/>
      <c r="E1" s="3"/>
      <c r="F1" s="2"/>
    </row>
    <row r="2" spans="1:6" ht="11.25">
      <c r="A2" s="183"/>
      <c r="B2" s="184"/>
      <c r="C2" s="187" t="s">
        <v>0</v>
      </c>
      <c r="D2" s="188"/>
      <c r="E2" s="187" t="s">
        <v>1</v>
      </c>
      <c r="F2" s="188"/>
    </row>
    <row r="3" spans="1:9" ht="30" customHeight="1">
      <c r="A3" s="185"/>
      <c r="B3" s="186"/>
      <c r="C3" s="6" t="s">
        <v>171</v>
      </c>
      <c r="D3" s="6" t="s">
        <v>172</v>
      </c>
      <c r="E3" s="7" t="s">
        <v>2</v>
      </c>
      <c r="F3" s="8">
        <v>240</v>
      </c>
      <c r="G3" s="9" t="s">
        <v>3</v>
      </c>
      <c r="H3" s="10" t="s">
        <v>4</v>
      </c>
      <c r="I3" s="9" t="s">
        <v>5</v>
      </c>
    </row>
    <row r="4" spans="1:10" ht="11.25">
      <c r="A4" s="185"/>
      <c r="B4" s="186"/>
      <c r="C4" s="11" t="s">
        <v>6</v>
      </c>
      <c r="D4" s="12"/>
      <c r="E4" s="7" t="s">
        <v>7</v>
      </c>
      <c r="F4" s="13">
        <v>132.8</v>
      </c>
      <c r="G4" s="14">
        <v>50</v>
      </c>
      <c r="H4" s="14">
        <f>G4*3</f>
        <v>150</v>
      </c>
      <c r="I4" s="14">
        <v>70</v>
      </c>
      <c r="J4" s="15"/>
    </row>
    <row r="5" spans="1:6" ht="11.25">
      <c r="A5" s="185"/>
      <c r="B5" s="186"/>
      <c r="C5" s="187" t="s">
        <v>8</v>
      </c>
      <c r="D5" s="188"/>
      <c r="E5" s="7" t="s">
        <v>9</v>
      </c>
      <c r="F5" s="13"/>
    </row>
    <row r="6" spans="1:6" ht="11.25">
      <c r="A6" s="189"/>
      <c r="B6" s="190"/>
      <c r="C6" s="191" t="s">
        <v>173</v>
      </c>
      <c r="D6" s="192"/>
      <c r="E6" s="16" t="s">
        <v>10</v>
      </c>
      <c r="F6" s="17" t="s">
        <v>11</v>
      </c>
    </row>
    <row r="7" spans="1:14" ht="11.25">
      <c r="A7" s="18"/>
      <c r="B7" s="19"/>
      <c r="C7" s="20"/>
      <c r="D7" s="21"/>
      <c r="E7" s="176"/>
      <c r="F7" s="177"/>
      <c r="G7" s="22" t="s">
        <v>12</v>
      </c>
      <c r="H7" s="22" t="s">
        <v>13</v>
      </c>
      <c r="I7" s="22" t="s">
        <v>15</v>
      </c>
      <c r="J7" s="23" t="s">
        <v>14</v>
      </c>
      <c r="N7" s="5" t="s">
        <v>16</v>
      </c>
    </row>
    <row r="8" spans="1:15" ht="34.5" customHeight="1">
      <c r="A8" s="24" t="s">
        <v>17</v>
      </c>
      <c r="B8" s="25" t="s">
        <v>18</v>
      </c>
      <c r="C8" s="25" t="s">
        <v>174</v>
      </c>
      <c r="D8" s="25" t="s">
        <v>19</v>
      </c>
      <c r="E8" s="26" t="s">
        <v>20</v>
      </c>
      <c r="F8" s="26" t="s">
        <v>21</v>
      </c>
      <c r="G8" s="27" t="s">
        <v>22</v>
      </c>
      <c r="H8" s="28">
        <v>4.37</v>
      </c>
      <c r="I8" s="29">
        <v>2.55</v>
      </c>
      <c r="J8" s="30">
        <f>H8+I8</f>
        <v>6.92</v>
      </c>
      <c r="K8" s="178" t="s">
        <v>23</v>
      </c>
      <c r="L8" s="179"/>
      <c r="M8" s="179"/>
      <c r="N8" s="5">
        <v>1.12</v>
      </c>
      <c r="O8" s="5">
        <v>2.89</v>
      </c>
    </row>
    <row r="9" spans="1:9" ht="12.75">
      <c r="A9" s="31" t="s">
        <v>24</v>
      </c>
      <c r="B9" s="32"/>
      <c r="C9" s="32"/>
      <c r="D9" s="32"/>
      <c r="E9" s="33"/>
      <c r="F9" s="34"/>
      <c r="G9" s="35"/>
      <c r="H9" s="9" t="s">
        <v>25</v>
      </c>
      <c r="I9" s="9" t="s">
        <v>25</v>
      </c>
    </row>
    <row r="10" spans="1:11" ht="22.5">
      <c r="A10" s="161" t="s">
        <v>26</v>
      </c>
      <c r="B10" s="159" t="s">
        <v>175</v>
      </c>
      <c r="C10" s="159" t="s">
        <v>176</v>
      </c>
      <c r="D10" s="159" t="s">
        <v>177</v>
      </c>
      <c r="E10" s="122" t="s">
        <v>178</v>
      </c>
      <c r="F10" s="153" t="s">
        <v>28</v>
      </c>
      <c r="G10" s="35"/>
      <c r="H10" s="14">
        <v>1.89</v>
      </c>
      <c r="I10" s="14" t="s">
        <v>29</v>
      </c>
      <c r="K10" s="123"/>
    </row>
    <row r="11" spans="1:9" ht="11.25">
      <c r="A11" s="161" t="s">
        <v>30</v>
      </c>
      <c r="B11" s="159" t="s">
        <v>31</v>
      </c>
      <c r="C11" s="159"/>
      <c r="D11" s="159" t="s">
        <v>27</v>
      </c>
      <c r="E11" s="122" t="s">
        <v>178</v>
      </c>
      <c r="F11" s="153" t="s">
        <v>28</v>
      </c>
      <c r="G11" s="35"/>
      <c r="H11" s="9" t="s">
        <v>29</v>
      </c>
      <c r="I11" s="14" t="s">
        <v>29</v>
      </c>
    </row>
    <row r="12" spans="1:9" ht="11.25">
      <c r="A12" s="161" t="s">
        <v>32</v>
      </c>
      <c r="B12" s="159" t="s">
        <v>33</v>
      </c>
      <c r="C12" s="159"/>
      <c r="D12" s="159" t="s">
        <v>27</v>
      </c>
      <c r="E12" s="122" t="s">
        <v>178</v>
      </c>
      <c r="F12" s="153" t="s">
        <v>28</v>
      </c>
      <c r="G12" s="35"/>
      <c r="H12" s="9" t="s">
        <v>29</v>
      </c>
      <c r="I12" s="14" t="s">
        <v>29</v>
      </c>
    </row>
    <row r="13" spans="1:11" s="90" customFormat="1" ht="11.25">
      <c r="A13" s="56" t="s">
        <v>34</v>
      </c>
      <c r="B13" s="154" t="s">
        <v>179</v>
      </c>
      <c r="C13" s="154" t="s">
        <v>180</v>
      </c>
      <c r="D13" s="154" t="s">
        <v>27</v>
      </c>
      <c r="E13" s="122" t="s">
        <v>178</v>
      </c>
      <c r="F13" s="153" t="s">
        <v>28</v>
      </c>
      <c r="G13" s="124"/>
      <c r="H13" s="125" t="s">
        <v>29</v>
      </c>
      <c r="I13" s="126" t="s">
        <v>29</v>
      </c>
      <c r="J13" s="89"/>
      <c r="K13" s="89"/>
    </row>
    <row r="14" spans="1:11" s="90" customFormat="1" ht="22.5">
      <c r="A14" s="56" t="s">
        <v>37</v>
      </c>
      <c r="B14" s="162" t="s">
        <v>181</v>
      </c>
      <c r="C14" s="154" t="s">
        <v>182</v>
      </c>
      <c r="D14" s="156" t="s">
        <v>27</v>
      </c>
      <c r="E14" s="122" t="s">
        <v>178</v>
      </c>
      <c r="F14" s="155" t="s">
        <v>28</v>
      </c>
      <c r="G14" s="127">
        <v>16</v>
      </c>
      <c r="H14" s="128">
        <f>($H$8^2/G14^2)*100</f>
        <v>7.4597265625</v>
      </c>
      <c r="I14" s="128" t="s">
        <v>29</v>
      </c>
      <c r="J14" s="129"/>
      <c r="K14" s="89"/>
    </row>
    <row r="15" spans="1:9" ht="33.75">
      <c r="A15" s="36" t="s">
        <v>38</v>
      </c>
      <c r="B15" s="37" t="s">
        <v>226</v>
      </c>
      <c r="C15" s="37" t="s">
        <v>183</v>
      </c>
      <c r="D15" s="86" t="s">
        <v>27</v>
      </c>
      <c r="E15" s="48">
        <v>1</v>
      </c>
      <c r="F15" s="49" t="s">
        <v>28</v>
      </c>
      <c r="G15" s="35"/>
      <c r="H15" s="14" t="s">
        <v>29</v>
      </c>
      <c r="I15" s="14">
        <v>20.89</v>
      </c>
    </row>
    <row r="16" spans="1:9" ht="11.25">
      <c r="A16" s="36" t="s">
        <v>39</v>
      </c>
      <c r="B16" s="37" t="s">
        <v>31</v>
      </c>
      <c r="C16" s="37"/>
      <c r="D16" s="37"/>
      <c r="E16" s="48">
        <v>1</v>
      </c>
      <c r="F16" s="49" t="s">
        <v>28</v>
      </c>
      <c r="G16" s="35"/>
      <c r="H16" s="9" t="s">
        <v>29</v>
      </c>
      <c r="I16" s="9" t="s">
        <v>29</v>
      </c>
    </row>
    <row r="17" spans="1:9" ht="11.25">
      <c r="A17" s="130" t="s">
        <v>40</v>
      </c>
      <c r="B17" s="41" t="s">
        <v>35</v>
      </c>
      <c r="C17" s="41" t="s">
        <v>184</v>
      </c>
      <c r="D17" s="41" t="s">
        <v>27</v>
      </c>
      <c r="E17" s="43">
        <v>1</v>
      </c>
      <c r="F17" s="44" t="s">
        <v>28</v>
      </c>
      <c r="G17" s="35"/>
      <c r="H17" s="9" t="s">
        <v>29</v>
      </c>
      <c r="I17" s="9" t="s">
        <v>29</v>
      </c>
    </row>
    <row r="18" spans="1:10" ht="22.5">
      <c r="A18" s="130" t="s">
        <v>41</v>
      </c>
      <c r="B18" s="42" t="s">
        <v>181</v>
      </c>
      <c r="C18" s="41" t="s">
        <v>185</v>
      </c>
      <c r="D18" s="41" t="s">
        <v>27</v>
      </c>
      <c r="E18" s="43">
        <v>1</v>
      </c>
      <c r="F18" s="44" t="s">
        <v>28</v>
      </c>
      <c r="G18" s="45">
        <v>6.3</v>
      </c>
      <c r="H18" s="14" t="s">
        <v>29</v>
      </c>
      <c r="I18" s="46">
        <f>($I$8^2/$G18^2)*100</f>
        <v>16.383219954648524</v>
      </c>
      <c r="J18" s="47"/>
    </row>
    <row r="19" spans="1:10" ht="11.25">
      <c r="A19" s="36"/>
      <c r="B19" s="50"/>
      <c r="C19" s="37"/>
      <c r="D19" s="37"/>
      <c r="E19" s="48"/>
      <c r="F19" s="49"/>
      <c r="G19" s="35"/>
      <c r="H19" s="9">
        <v>3</v>
      </c>
      <c r="I19" s="9">
        <v>3</v>
      </c>
      <c r="J19" s="37" t="s">
        <v>42</v>
      </c>
    </row>
    <row r="20" spans="1:9" ht="11.25">
      <c r="A20" s="51" t="s">
        <v>43</v>
      </c>
      <c r="B20" s="32"/>
      <c r="C20" s="32"/>
      <c r="D20" s="32"/>
      <c r="E20" s="33"/>
      <c r="F20" s="34"/>
      <c r="G20" s="35"/>
      <c r="H20" s="35"/>
      <c r="I20" s="35"/>
    </row>
    <row r="21" spans="1:9" ht="11.25">
      <c r="A21" s="40" t="s">
        <v>44</v>
      </c>
      <c r="B21" s="37" t="s">
        <v>45</v>
      </c>
      <c r="C21" s="37" t="s">
        <v>46</v>
      </c>
      <c r="D21" s="37" t="s">
        <v>47</v>
      </c>
      <c r="E21" s="48">
        <v>3</v>
      </c>
      <c r="F21" s="49" t="s">
        <v>28</v>
      </c>
      <c r="G21" s="35"/>
      <c r="H21" s="9"/>
      <c r="I21" s="9"/>
    </row>
    <row r="22" spans="1:9" ht="11.25">
      <c r="A22" s="40" t="s">
        <v>48</v>
      </c>
      <c r="B22" s="52" t="s">
        <v>49</v>
      </c>
      <c r="C22" s="52" t="s">
        <v>50</v>
      </c>
      <c r="D22" s="53"/>
      <c r="E22" s="48">
        <v>1</v>
      </c>
      <c r="F22" s="49" t="s">
        <v>28</v>
      </c>
      <c r="G22" s="35"/>
      <c r="H22" s="9"/>
      <c r="I22" s="9"/>
    </row>
    <row r="23" spans="1:9" ht="11.25">
      <c r="A23" s="40"/>
      <c r="B23" s="37" t="s">
        <v>45</v>
      </c>
      <c r="C23" s="37" t="s">
        <v>46</v>
      </c>
      <c r="D23" s="37" t="s">
        <v>47</v>
      </c>
      <c r="E23" s="48">
        <v>1</v>
      </c>
      <c r="F23" s="49" t="s">
        <v>28</v>
      </c>
      <c r="G23" s="35"/>
      <c r="H23" s="9"/>
      <c r="I23" s="9"/>
    </row>
    <row r="24" spans="1:10" ht="11.25">
      <c r="A24" s="56" t="s">
        <v>51</v>
      </c>
      <c r="B24" s="159" t="s">
        <v>54</v>
      </c>
      <c r="C24" s="159" t="s">
        <v>52</v>
      </c>
      <c r="D24" s="159" t="s">
        <v>47</v>
      </c>
      <c r="E24" s="57" t="s">
        <v>178</v>
      </c>
      <c r="F24" s="160" t="s">
        <v>28</v>
      </c>
      <c r="G24" s="35">
        <v>110</v>
      </c>
      <c r="H24" s="54">
        <f>(($H$8+$I$8)^2/$G24^2)*100*2</f>
        <v>0.7915107438016529</v>
      </c>
      <c r="I24" s="54">
        <f>(($H$8+$I$8)^2/$G24^2)*100*2</f>
        <v>0.7915107438016529</v>
      </c>
      <c r="J24" s="47"/>
    </row>
    <row r="25" spans="1:9" ht="11.25">
      <c r="A25" s="40" t="s">
        <v>53</v>
      </c>
      <c r="B25" s="37" t="s">
        <v>54</v>
      </c>
      <c r="C25" s="37" t="s">
        <v>52</v>
      </c>
      <c r="D25" s="37" t="s">
        <v>47</v>
      </c>
      <c r="E25" s="48">
        <v>2</v>
      </c>
      <c r="F25" s="49" t="s">
        <v>28</v>
      </c>
      <c r="G25" s="35">
        <v>69</v>
      </c>
      <c r="H25" s="54">
        <f>($H$8^2/G25^2)*100*2</f>
        <v>0.8022222222222222</v>
      </c>
      <c r="I25" s="9"/>
    </row>
    <row r="26" spans="1:10" ht="11.25">
      <c r="A26" s="40" t="s">
        <v>56</v>
      </c>
      <c r="B26" s="37" t="s">
        <v>54</v>
      </c>
      <c r="C26" s="37" t="s">
        <v>55</v>
      </c>
      <c r="D26" s="37" t="s">
        <v>47</v>
      </c>
      <c r="E26" s="48">
        <v>2</v>
      </c>
      <c r="F26" s="49" t="s">
        <v>28</v>
      </c>
      <c r="G26" s="35">
        <v>69</v>
      </c>
      <c r="H26" s="54">
        <f>($H$8^2/G26^2)*100*2</f>
        <v>0.8022222222222222</v>
      </c>
      <c r="I26" s="54">
        <f>($I$8^2/$G26^2)*100*2</f>
        <v>0.2731568998109641</v>
      </c>
      <c r="J26" s="47"/>
    </row>
    <row r="27" spans="1:10" ht="11.25">
      <c r="A27" s="40"/>
      <c r="B27" s="37"/>
      <c r="C27" s="37"/>
      <c r="D27" s="37"/>
      <c r="E27" s="48"/>
      <c r="F27" s="49"/>
      <c r="G27" s="35"/>
      <c r="H27" s="54"/>
      <c r="I27" s="54"/>
      <c r="J27" s="47"/>
    </row>
    <row r="28" spans="1:9" ht="11.25">
      <c r="A28" s="40" t="s">
        <v>57</v>
      </c>
      <c r="B28" s="55" t="s">
        <v>58</v>
      </c>
      <c r="C28" s="55" t="s">
        <v>59</v>
      </c>
      <c r="D28" s="55" t="s">
        <v>60</v>
      </c>
      <c r="E28" s="48">
        <v>2</v>
      </c>
      <c r="F28" s="49" t="s">
        <v>28</v>
      </c>
      <c r="G28" s="35"/>
      <c r="H28" s="9"/>
      <c r="I28" s="9"/>
    </row>
    <row r="29" spans="1:11" ht="56.25">
      <c r="A29" s="40" t="s">
        <v>186</v>
      </c>
      <c r="B29" s="37" t="s">
        <v>187</v>
      </c>
      <c r="C29" s="37" t="s">
        <v>225</v>
      </c>
      <c r="D29" s="131" t="s">
        <v>150</v>
      </c>
      <c r="E29" s="48">
        <v>1</v>
      </c>
      <c r="F29" s="58" t="s">
        <v>28</v>
      </c>
      <c r="G29" s="45">
        <v>12.5</v>
      </c>
      <c r="H29" s="46">
        <f>(($H$8+$I$8)^2/$G29^2)*100+20</f>
        <v>50.647296</v>
      </c>
      <c r="I29" s="46">
        <f>(($H$8+$I$8)^2/$G29^2)*100+20</f>
        <v>50.647296</v>
      </c>
      <c r="J29" s="47"/>
      <c r="K29" s="47"/>
    </row>
    <row r="30" spans="1:9" ht="11.25">
      <c r="A30" s="40" t="s">
        <v>61</v>
      </c>
      <c r="B30" s="52" t="s">
        <v>62</v>
      </c>
      <c r="C30" s="55" t="s">
        <v>63</v>
      </c>
      <c r="D30" s="55" t="s">
        <v>64</v>
      </c>
      <c r="E30" s="48">
        <v>4</v>
      </c>
      <c r="F30" s="49" t="s">
        <v>28</v>
      </c>
      <c r="G30" s="35"/>
      <c r="H30" s="9"/>
      <c r="I30" s="9"/>
    </row>
    <row r="31" spans="1:9" ht="22.5">
      <c r="A31" s="40" t="s">
        <v>65</v>
      </c>
      <c r="B31" s="52" t="s">
        <v>66</v>
      </c>
      <c r="C31" s="52" t="s">
        <v>67</v>
      </c>
      <c r="D31" s="55"/>
      <c r="E31" s="48">
        <v>5</v>
      </c>
      <c r="F31" s="49" t="s">
        <v>28</v>
      </c>
      <c r="G31" s="35"/>
      <c r="H31" s="9"/>
      <c r="I31" s="9"/>
    </row>
    <row r="32" spans="1:9" ht="11.25">
      <c r="A32" s="40" t="s">
        <v>68</v>
      </c>
      <c r="B32" s="52" t="s">
        <v>69</v>
      </c>
      <c r="C32" s="52" t="s">
        <v>70</v>
      </c>
      <c r="D32" s="55"/>
      <c r="E32" s="48">
        <v>5</v>
      </c>
      <c r="F32" s="49"/>
      <c r="G32" s="35"/>
      <c r="H32" s="9"/>
      <c r="I32" s="9"/>
    </row>
    <row r="33" spans="1:10" ht="22.5">
      <c r="A33" s="40" t="s">
        <v>71</v>
      </c>
      <c r="B33" s="59" t="s">
        <v>72</v>
      </c>
      <c r="C33" s="60" t="s">
        <v>188</v>
      </c>
      <c r="D33" s="61" t="s">
        <v>73</v>
      </c>
      <c r="E33" s="48">
        <v>1</v>
      </c>
      <c r="F33" s="62" t="s">
        <v>28</v>
      </c>
      <c r="G33" s="45">
        <v>50</v>
      </c>
      <c r="H33" s="46">
        <f>(($H$8+$I$8)^2/$G33^2)*100</f>
        <v>1.915456</v>
      </c>
      <c r="I33" s="46">
        <f>(($H$8+$I$8)^2/$G33^2)*100</f>
        <v>1.915456</v>
      </c>
      <c r="J33" s="47"/>
    </row>
    <row r="34" spans="1:9" ht="11.25">
      <c r="A34" s="40" t="s">
        <v>71</v>
      </c>
      <c r="B34" s="60" t="s">
        <v>74</v>
      </c>
      <c r="C34" s="60"/>
      <c r="D34" s="63" t="s">
        <v>73</v>
      </c>
      <c r="E34" s="48">
        <v>1</v>
      </c>
      <c r="F34" s="62" t="s">
        <v>28</v>
      </c>
      <c r="G34" s="35"/>
      <c r="H34" s="9"/>
      <c r="I34" s="9"/>
    </row>
    <row r="35" spans="1:9" ht="11.25">
      <c r="A35" s="40" t="s">
        <v>71</v>
      </c>
      <c r="B35" s="37" t="s">
        <v>75</v>
      </c>
      <c r="C35" s="37" t="s">
        <v>46</v>
      </c>
      <c r="D35" s="37" t="s">
        <v>47</v>
      </c>
      <c r="E35" s="48">
        <v>1</v>
      </c>
      <c r="F35" s="49" t="s">
        <v>28</v>
      </c>
      <c r="G35" s="35"/>
      <c r="H35" s="9"/>
      <c r="I35" s="9"/>
    </row>
    <row r="36" spans="1:9" ht="11.25">
      <c r="A36" s="64" t="s">
        <v>71</v>
      </c>
      <c r="B36" s="37" t="s">
        <v>76</v>
      </c>
      <c r="C36" s="37" t="s">
        <v>77</v>
      </c>
      <c r="D36" s="37" t="s">
        <v>47</v>
      </c>
      <c r="E36" s="65">
        <v>1</v>
      </c>
      <c r="F36" s="66" t="s">
        <v>28</v>
      </c>
      <c r="G36" s="35"/>
      <c r="H36" s="9"/>
      <c r="I36" s="9"/>
    </row>
    <row r="37" spans="1:11" s="74" customFormat="1" ht="33.75">
      <c r="A37" s="67" t="s">
        <v>78</v>
      </c>
      <c r="B37" s="68" t="s">
        <v>79</v>
      </c>
      <c r="C37" s="69" t="s">
        <v>80</v>
      </c>
      <c r="D37" s="70" t="s">
        <v>36</v>
      </c>
      <c r="E37" s="71">
        <v>1</v>
      </c>
      <c r="F37" s="72" t="s">
        <v>81</v>
      </c>
      <c r="G37" s="132">
        <v>15.5</v>
      </c>
      <c r="H37" s="133">
        <f>(($H$8+$I$8)^2/$G37^2)*100</f>
        <v>19.93190426638918</v>
      </c>
      <c r="I37" s="133">
        <f>(($H$8+$I$8)^2/$G37^2)*100</f>
        <v>19.93190426638918</v>
      </c>
      <c r="J37" s="73"/>
      <c r="K37" s="134"/>
    </row>
    <row r="38" spans="1:11" s="74" customFormat="1" ht="33.75">
      <c r="A38" s="67" t="s">
        <v>82</v>
      </c>
      <c r="B38" s="68" t="s">
        <v>83</v>
      </c>
      <c r="C38" s="69" t="s">
        <v>84</v>
      </c>
      <c r="D38" s="70" t="s">
        <v>36</v>
      </c>
      <c r="E38" s="71">
        <v>1</v>
      </c>
      <c r="F38" s="72" t="s">
        <v>81</v>
      </c>
      <c r="G38" s="132">
        <v>13.7</v>
      </c>
      <c r="H38" s="133"/>
      <c r="I38" s="133">
        <f>($I$8^2/$G38^2)*100</f>
        <v>3.4644893174916085</v>
      </c>
      <c r="J38" s="73"/>
      <c r="K38" s="134"/>
    </row>
    <row r="39" spans="1:9" ht="11.25">
      <c r="A39" s="40"/>
      <c r="B39" s="75"/>
      <c r="C39" s="180" t="s">
        <v>85</v>
      </c>
      <c r="D39" s="180"/>
      <c r="E39" s="76"/>
      <c r="F39" s="77"/>
      <c r="G39" s="78" t="s">
        <v>25</v>
      </c>
      <c r="H39" s="79">
        <f>SUM(H10:H38)</f>
        <v>87.24033801713529</v>
      </c>
      <c r="I39" s="79">
        <f>SUM(I10:I38)</f>
        <v>117.29703318214193</v>
      </c>
    </row>
    <row r="40" spans="1:9" ht="32.25" customHeight="1">
      <c r="A40" s="181" t="s">
        <v>189</v>
      </c>
      <c r="B40" s="182"/>
      <c r="C40" s="32"/>
      <c r="D40" s="173" t="s">
        <v>86</v>
      </c>
      <c r="E40" s="174"/>
      <c r="F40" s="175"/>
      <c r="G40" s="80"/>
      <c r="H40" s="81">
        <f>130.748*60/1000</f>
        <v>7.844879999999999</v>
      </c>
      <c r="I40" s="82" t="s">
        <v>87</v>
      </c>
    </row>
    <row r="41" spans="1:9" ht="12.75">
      <c r="A41" s="51"/>
      <c r="B41" s="32"/>
      <c r="C41" s="32"/>
      <c r="D41" s="173" t="s">
        <v>88</v>
      </c>
      <c r="E41" s="174"/>
      <c r="F41" s="175"/>
      <c r="G41" s="80"/>
      <c r="H41" s="83">
        <f>SUM(H42:H49)/10</f>
        <v>5.529999999999999</v>
      </c>
      <c r="I41" s="80" t="s">
        <v>89</v>
      </c>
    </row>
    <row r="42" spans="1:12" ht="11.25">
      <c r="A42" s="51"/>
      <c r="B42" s="32"/>
      <c r="C42" s="32"/>
      <c r="D42" s="173" t="s">
        <v>90</v>
      </c>
      <c r="E42" s="174"/>
      <c r="F42" s="175"/>
      <c r="G42" s="9"/>
      <c r="H42" s="54">
        <v>40</v>
      </c>
      <c r="I42" s="9" t="s">
        <v>25</v>
      </c>
      <c r="L42" s="5">
        <v>120</v>
      </c>
    </row>
    <row r="43" spans="1:12" ht="16.5" customHeight="1">
      <c r="A43" s="51"/>
      <c r="B43" s="32"/>
      <c r="C43" s="32"/>
      <c r="D43" s="173" t="s">
        <v>91</v>
      </c>
      <c r="E43" s="174"/>
      <c r="F43" s="175"/>
      <c r="G43" s="9"/>
      <c r="H43" s="54">
        <v>15.3</v>
      </c>
      <c r="I43" s="9" t="s">
        <v>25</v>
      </c>
      <c r="L43" s="135">
        <f>L42-H39</f>
        <v>32.75966198286471</v>
      </c>
    </row>
    <row r="44" spans="1:9" ht="11.25">
      <c r="A44" s="146"/>
      <c r="B44" s="151" t="s">
        <v>190</v>
      </c>
      <c r="C44" s="151" t="s">
        <v>191</v>
      </c>
      <c r="D44" s="152" t="s">
        <v>94</v>
      </c>
      <c r="E44" s="136" t="s">
        <v>178</v>
      </c>
      <c r="F44" s="153" t="s">
        <v>28</v>
      </c>
      <c r="I44" s="47"/>
    </row>
    <row r="45" spans="1:11" s="90" customFormat="1" ht="11.25">
      <c r="A45" s="146"/>
      <c r="B45" s="151" t="s">
        <v>95</v>
      </c>
      <c r="C45" s="151" t="s">
        <v>192</v>
      </c>
      <c r="D45" s="154" t="s">
        <v>27</v>
      </c>
      <c r="E45" s="136" t="s">
        <v>178</v>
      </c>
      <c r="F45" s="155" t="s">
        <v>28</v>
      </c>
      <c r="G45" s="89"/>
      <c r="H45" s="89"/>
      <c r="I45" s="89"/>
      <c r="J45" s="89"/>
      <c r="K45" s="89"/>
    </row>
    <row r="46" spans="1:11" s="119" customFormat="1" ht="11.25">
      <c r="A46" s="146"/>
      <c r="B46" s="148" t="s">
        <v>193</v>
      </c>
      <c r="C46" s="148" t="s">
        <v>194</v>
      </c>
      <c r="D46" s="149" t="s">
        <v>27</v>
      </c>
      <c r="E46" s="137" t="s">
        <v>178</v>
      </c>
      <c r="F46" s="150" t="s">
        <v>28</v>
      </c>
      <c r="G46" s="138"/>
      <c r="H46" s="138"/>
      <c r="I46" s="138"/>
      <c r="J46" s="138"/>
      <c r="K46" s="138"/>
    </row>
    <row r="47" spans="1:6" ht="11.25">
      <c r="A47" s="165"/>
      <c r="B47" s="166" t="s">
        <v>195</v>
      </c>
      <c r="C47" s="167" t="s">
        <v>196</v>
      </c>
      <c r="D47" s="167" t="s">
        <v>150</v>
      </c>
      <c r="E47" s="137" t="s">
        <v>178</v>
      </c>
      <c r="F47" s="168" t="s">
        <v>28</v>
      </c>
    </row>
    <row r="48" spans="1:6" ht="11.25">
      <c r="A48" s="146"/>
      <c r="B48" s="156" t="s">
        <v>197</v>
      </c>
      <c r="C48" s="157" t="s">
        <v>198</v>
      </c>
      <c r="D48" s="158" t="s">
        <v>93</v>
      </c>
      <c r="E48" s="136" t="s">
        <v>178</v>
      </c>
      <c r="F48" s="153" t="s">
        <v>28</v>
      </c>
    </row>
    <row r="49" spans="1:6" ht="22.5">
      <c r="A49" s="146"/>
      <c r="B49" s="139" t="s">
        <v>223</v>
      </c>
      <c r="C49" s="139" t="s">
        <v>221</v>
      </c>
      <c r="D49" s="139" t="s">
        <v>222</v>
      </c>
      <c r="E49" s="136" t="s">
        <v>178</v>
      </c>
      <c r="F49" s="147" t="s">
        <v>28</v>
      </c>
    </row>
    <row r="50" spans="1:10" ht="18" customHeight="1">
      <c r="A50" s="51" t="s">
        <v>100</v>
      </c>
      <c r="B50" s="32"/>
      <c r="C50" s="32"/>
      <c r="D50" s="173" t="s">
        <v>101</v>
      </c>
      <c r="E50" s="174"/>
      <c r="F50" s="175"/>
      <c r="I50" s="92">
        <v>2.3</v>
      </c>
      <c r="J50" s="92" t="s">
        <v>22</v>
      </c>
    </row>
    <row r="51" spans="1:10" ht="11.25">
      <c r="A51" s="93" t="s">
        <v>102</v>
      </c>
      <c r="B51" s="55" t="s">
        <v>92</v>
      </c>
      <c r="C51" s="55" t="s">
        <v>103</v>
      </c>
      <c r="D51" s="63" t="s">
        <v>104</v>
      </c>
      <c r="E51" s="48">
        <v>2</v>
      </c>
      <c r="F51" s="49" t="s">
        <v>28</v>
      </c>
      <c r="G51" s="4">
        <v>211</v>
      </c>
      <c r="I51" s="94">
        <f>((I$50)^2/$G51^2)*100*E51</f>
        <v>0.02376406639563352</v>
      </c>
      <c r="J51" s="4" t="s">
        <v>25</v>
      </c>
    </row>
    <row r="52" spans="1:10" ht="11.25">
      <c r="A52" s="93" t="s">
        <v>105</v>
      </c>
      <c r="B52" s="55" t="s">
        <v>106</v>
      </c>
      <c r="C52" s="55" t="s">
        <v>107</v>
      </c>
      <c r="D52" s="63" t="s">
        <v>104</v>
      </c>
      <c r="E52" s="48">
        <v>1</v>
      </c>
      <c r="F52" s="49" t="s">
        <v>28</v>
      </c>
      <c r="G52" s="4">
        <v>50</v>
      </c>
      <c r="I52" s="94">
        <f>((I$50)^2/$G52^2)*100*E52</f>
        <v>0.21159999999999998</v>
      </c>
      <c r="J52" s="4" t="s">
        <v>25</v>
      </c>
    </row>
    <row r="53" spans="1:10" ht="22.5">
      <c r="A53" s="93" t="s">
        <v>108</v>
      </c>
      <c r="B53" s="55" t="s">
        <v>109</v>
      </c>
      <c r="C53" s="55" t="s">
        <v>199</v>
      </c>
      <c r="D53" s="61" t="s">
        <v>27</v>
      </c>
      <c r="E53" s="48">
        <v>1</v>
      </c>
      <c r="F53" s="49" t="s">
        <v>28</v>
      </c>
      <c r="G53" s="4">
        <v>55.8</v>
      </c>
      <c r="I53" s="94">
        <f>((I$50)^2/$G53^2)*100*E53</f>
        <v>0.16989761179840956</v>
      </c>
      <c r="J53" s="4" t="s">
        <v>25</v>
      </c>
    </row>
    <row r="54" spans="1:6" ht="11.25">
      <c r="A54" s="93" t="s">
        <v>110</v>
      </c>
      <c r="B54" s="37" t="s">
        <v>111</v>
      </c>
      <c r="C54" s="95" t="s">
        <v>200</v>
      </c>
      <c r="D54" s="91" t="s">
        <v>112</v>
      </c>
      <c r="E54" s="96">
        <v>1</v>
      </c>
      <c r="F54" s="96" t="s">
        <v>28</v>
      </c>
    </row>
    <row r="55" spans="1:6" ht="22.5">
      <c r="A55" s="93" t="s">
        <v>113</v>
      </c>
      <c r="B55" s="61" t="s">
        <v>96</v>
      </c>
      <c r="C55" s="61" t="s">
        <v>114</v>
      </c>
      <c r="D55" s="91" t="s">
        <v>97</v>
      </c>
      <c r="E55" s="38">
        <v>1</v>
      </c>
      <c r="F55" s="38" t="s">
        <v>28</v>
      </c>
    </row>
    <row r="56" spans="1:6" ht="12.75">
      <c r="A56" s="84" t="s">
        <v>115</v>
      </c>
      <c r="B56" s="59" t="s">
        <v>116</v>
      </c>
      <c r="C56" s="95" t="s">
        <v>117</v>
      </c>
      <c r="D56" s="63" t="s">
        <v>94</v>
      </c>
      <c r="E56" s="96">
        <v>1</v>
      </c>
      <c r="F56" s="39" t="s">
        <v>28</v>
      </c>
    </row>
    <row r="57" spans="1:6" ht="22.5">
      <c r="A57" s="84" t="s">
        <v>118</v>
      </c>
      <c r="B57" s="120" t="s">
        <v>119</v>
      </c>
      <c r="C57" s="59" t="s">
        <v>120</v>
      </c>
      <c r="D57" s="63" t="s">
        <v>94</v>
      </c>
      <c r="E57" s="85">
        <v>1</v>
      </c>
      <c r="F57" s="39" t="s">
        <v>28</v>
      </c>
    </row>
    <row r="58" spans="1:6" ht="11.25">
      <c r="A58" s="93" t="s">
        <v>121</v>
      </c>
      <c r="B58" s="55" t="s">
        <v>122</v>
      </c>
      <c r="C58" s="55" t="s">
        <v>123</v>
      </c>
      <c r="D58" s="63" t="s">
        <v>93</v>
      </c>
      <c r="E58" s="48">
        <v>1</v>
      </c>
      <c r="F58" s="49" t="s">
        <v>28</v>
      </c>
    </row>
    <row r="59" spans="1:6" ht="11.25">
      <c r="A59" s="84" t="s">
        <v>124</v>
      </c>
      <c r="B59" s="52" t="s">
        <v>62</v>
      </c>
      <c r="C59" s="55" t="s">
        <v>125</v>
      </c>
      <c r="D59" s="55" t="s">
        <v>64</v>
      </c>
      <c r="E59" s="48">
        <v>3</v>
      </c>
      <c r="F59" s="49" t="s">
        <v>28</v>
      </c>
    </row>
    <row r="60" spans="1:6" ht="22.5">
      <c r="A60" s="84" t="s">
        <v>124</v>
      </c>
      <c r="B60" s="52" t="s">
        <v>66</v>
      </c>
      <c r="C60" s="52" t="s">
        <v>67</v>
      </c>
      <c r="D60" s="55"/>
      <c r="E60" s="48">
        <v>3</v>
      </c>
      <c r="F60" s="49" t="s">
        <v>28</v>
      </c>
    </row>
    <row r="61" spans="1:6" ht="11.25">
      <c r="A61" s="51" t="s">
        <v>126</v>
      </c>
      <c r="B61" s="32"/>
      <c r="C61" s="32"/>
      <c r="D61" s="32"/>
      <c r="E61" s="33"/>
      <c r="F61" s="34"/>
    </row>
    <row r="62" spans="1:6" ht="22.5">
      <c r="A62" s="93" t="s">
        <v>127</v>
      </c>
      <c r="B62" s="61" t="s">
        <v>96</v>
      </c>
      <c r="C62" s="61" t="s">
        <v>114</v>
      </c>
      <c r="D62" s="91" t="s">
        <v>97</v>
      </c>
      <c r="E62" s="38">
        <v>1</v>
      </c>
      <c r="F62" s="38" t="s">
        <v>28</v>
      </c>
    </row>
    <row r="63" spans="1:11" s="90" customFormat="1" ht="11.25">
      <c r="A63" s="93" t="s">
        <v>128</v>
      </c>
      <c r="B63" s="60" t="s">
        <v>95</v>
      </c>
      <c r="C63" s="60" t="s">
        <v>192</v>
      </c>
      <c r="D63" s="60" t="s">
        <v>27</v>
      </c>
      <c r="E63" s="87">
        <v>1</v>
      </c>
      <c r="F63" s="88" t="s">
        <v>28</v>
      </c>
      <c r="G63" s="89"/>
      <c r="H63" s="89"/>
      <c r="I63" s="89"/>
      <c r="J63" s="89"/>
      <c r="K63" s="89"/>
    </row>
    <row r="64" spans="1:6" ht="11.25">
      <c r="A64" s="93" t="s">
        <v>129</v>
      </c>
      <c r="B64" s="140" t="s">
        <v>193</v>
      </c>
      <c r="C64" s="140" t="s">
        <v>194</v>
      </c>
      <c r="D64" s="60" t="s">
        <v>27</v>
      </c>
      <c r="E64" s="87">
        <v>1</v>
      </c>
      <c r="F64" s="88" t="s">
        <v>28</v>
      </c>
    </row>
    <row r="65" spans="1:6" ht="11.25">
      <c r="A65" s="93" t="s">
        <v>201</v>
      </c>
      <c r="B65" s="86" t="s">
        <v>195</v>
      </c>
      <c r="C65" s="55" t="s">
        <v>196</v>
      </c>
      <c r="D65" s="55" t="s">
        <v>150</v>
      </c>
      <c r="E65" s="97">
        <v>1</v>
      </c>
      <c r="F65" s="38" t="s">
        <v>28</v>
      </c>
    </row>
    <row r="66" spans="1:6" ht="11.25">
      <c r="A66" s="93" t="s">
        <v>202</v>
      </c>
      <c r="B66" s="86" t="s">
        <v>197</v>
      </c>
      <c r="C66" s="55" t="s">
        <v>198</v>
      </c>
      <c r="D66" s="52" t="s">
        <v>104</v>
      </c>
      <c r="E66" s="97">
        <v>1</v>
      </c>
      <c r="F66" s="38" t="s">
        <v>28</v>
      </c>
    </row>
    <row r="67" spans="1:6" ht="11.25">
      <c r="A67" s="93" t="s">
        <v>130</v>
      </c>
      <c r="B67" s="55" t="s">
        <v>58</v>
      </c>
      <c r="C67" s="55" t="s">
        <v>99</v>
      </c>
      <c r="D67" s="86" t="s">
        <v>131</v>
      </c>
      <c r="E67" s="65">
        <v>1</v>
      </c>
      <c r="F67" s="66" t="s">
        <v>28</v>
      </c>
    </row>
    <row r="68" spans="1:6" ht="11.25">
      <c r="A68" s="93" t="s">
        <v>132</v>
      </c>
      <c r="B68" s="52" t="s">
        <v>62</v>
      </c>
      <c r="C68" s="55" t="s">
        <v>133</v>
      </c>
      <c r="D68" s="55" t="s">
        <v>64</v>
      </c>
      <c r="E68" s="65">
        <v>1</v>
      </c>
      <c r="F68" s="66" t="s">
        <v>28</v>
      </c>
    </row>
    <row r="69" spans="1:6" ht="26.25" customHeight="1">
      <c r="A69" s="93" t="s">
        <v>203</v>
      </c>
      <c r="B69" s="86" t="s">
        <v>134</v>
      </c>
      <c r="C69" s="86" t="s">
        <v>204</v>
      </c>
      <c r="D69" s="86" t="s">
        <v>135</v>
      </c>
      <c r="E69" s="97">
        <v>1</v>
      </c>
      <c r="F69" s="97" t="s">
        <v>28</v>
      </c>
    </row>
    <row r="70" spans="1:6" ht="11.25">
      <c r="A70" s="93" t="s">
        <v>205</v>
      </c>
      <c r="B70" s="52" t="s">
        <v>62</v>
      </c>
      <c r="C70" s="55" t="s">
        <v>133</v>
      </c>
      <c r="D70" s="55" t="s">
        <v>64</v>
      </c>
      <c r="E70" s="65">
        <v>1</v>
      </c>
      <c r="F70" s="66" t="s">
        <v>28</v>
      </c>
    </row>
    <row r="71" spans="1:6" ht="22.5">
      <c r="A71" s="93" t="s">
        <v>206</v>
      </c>
      <c r="B71" s="52" t="s">
        <v>66</v>
      </c>
      <c r="C71" s="52" t="s">
        <v>67</v>
      </c>
      <c r="D71" s="55"/>
      <c r="E71" s="48">
        <v>1</v>
      </c>
      <c r="F71" s="49" t="s">
        <v>28</v>
      </c>
    </row>
    <row r="72" spans="1:6" ht="11.25">
      <c r="A72" s="93" t="s">
        <v>207</v>
      </c>
      <c r="B72" s="86" t="s">
        <v>136</v>
      </c>
      <c r="C72" s="86" t="s">
        <v>137</v>
      </c>
      <c r="D72" s="86" t="s">
        <v>131</v>
      </c>
      <c r="E72" s="48">
        <v>1</v>
      </c>
      <c r="F72" s="49" t="s">
        <v>28</v>
      </c>
    </row>
    <row r="73" spans="1:6" ht="11.25">
      <c r="A73" s="93" t="s">
        <v>208</v>
      </c>
      <c r="B73" s="52" t="s">
        <v>138</v>
      </c>
      <c r="C73" s="55" t="s">
        <v>139</v>
      </c>
      <c r="D73" s="63" t="s">
        <v>140</v>
      </c>
      <c r="E73" s="48">
        <v>1</v>
      </c>
      <c r="F73" s="49" t="s">
        <v>28</v>
      </c>
    </row>
    <row r="74" spans="1:9" ht="23.25" customHeight="1">
      <c r="A74" s="93" t="s">
        <v>141</v>
      </c>
      <c r="B74" s="55" t="s">
        <v>92</v>
      </c>
      <c r="C74" s="55" t="s">
        <v>103</v>
      </c>
      <c r="D74" s="63" t="s">
        <v>93</v>
      </c>
      <c r="E74" s="39">
        <v>1</v>
      </c>
      <c r="F74" s="39" t="s">
        <v>28</v>
      </c>
      <c r="G74" s="4">
        <v>211</v>
      </c>
      <c r="I74" s="94">
        <f>((I$50)^2/$G74^2)*100*E74</f>
        <v>0.01188203319781676</v>
      </c>
    </row>
    <row r="75" spans="1:11" ht="12.75">
      <c r="A75" s="51" t="s">
        <v>209</v>
      </c>
      <c r="B75" s="32"/>
      <c r="C75" s="32"/>
      <c r="D75" s="173" t="s">
        <v>142</v>
      </c>
      <c r="E75" s="174"/>
      <c r="F75" s="175"/>
      <c r="I75" s="98">
        <f>1.2+0.4</f>
        <v>1.6</v>
      </c>
      <c r="J75" s="98"/>
      <c r="K75" s="100" t="s">
        <v>87</v>
      </c>
    </row>
    <row r="76" spans="1:11" ht="12.75">
      <c r="A76" s="51"/>
      <c r="B76" s="32"/>
      <c r="C76" s="32"/>
      <c r="D76" s="173" t="s">
        <v>143</v>
      </c>
      <c r="E76" s="174"/>
      <c r="F76" s="175"/>
      <c r="I76" s="99">
        <f>SUM(I77:I82)</f>
        <v>41.19173480356528</v>
      </c>
      <c r="J76" s="100"/>
      <c r="K76" s="100" t="s">
        <v>89</v>
      </c>
    </row>
    <row r="77" spans="1:11" ht="11.25">
      <c r="A77" s="51"/>
      <c r="B77" s="32"/>
      <c r="C77" s="32"/>
      <c r="D77" s="169" t="s">
        <v>144</v>
      </c>
      <c r="E77" s="169"/>
      <c r="F77" s="169"/>
      <c r="I77" s="4">
        <v>22</v>
      </c>
      <c r="K77" s="4" t="s">
        <v>25</v>
      </c>
    </row>
    <row r="78" spans="1:11" ht="11.25">
      <c r="A78" s="51"/>
      <c r="B78" s="32"/>
      <c r="C78" s="32"/>
      <c r="D78" s="169" t="s">
        <v>91</v>
      </c>
      <c r="E78" s="169"/>
      <c r="F78" s="169"/>
      <c r="I78" s="4">
        <v>16.04</v>
      </c>
      <c r="K78" s="4" t="s">
        <v>25</v>
      </c>
    </row>
    <row r="79" spans="1:9" ht="11.25">
      <c r="A79" s="93" t="s">
        <v>145</v>
      </c>
      <c r="B79" s="55" t="s">
        <v>92</v>
      </c>
      <c r="C79" s="55" t="s">
        <v>146</v>
      </c>
      <c r="D79" s="63" t="s">
        <v>104</v>
      </c>
      <c r="E79" s="39">
        <v>2</v>
      </c>
      <c r="F79" s="39" t="s">
        <v>28</v>
      </c>
      <c r="G79" s="4">
        <v>98</v>
      </c>
      <c r="I79" s="94">
        <f>((I$75)^2/$G79^2)*100*E79</f>
        <v>0.05331112036651396</v>
      </c>
    </row>
    <row r="80" spans="1:9" ht="22.5">
      <c r="A80" s="93" t="s">
        <v>147</v>
      </c>
      <c r="B80" s="55" t="s">
        <v>148</v>
      </c>
      <c r="C80" s="55" t="s">
        <v>149</v>
      </c>
      <c r="D80" s="55" t="s">
        <v>150</v>
      </c>
      <c r="E80" s="39">
        <v>1</v>
      </c>
      <c r="F80" s="39" t="s">
        <v>28</v>
      </c>
      <c r="I80" s="4">
        <v>3</v>
      </c>
    </row>
    <row r="81" spans="1:6" ht="30.75" customHeight="1">
      <c r="A81" s="141" t="s">
        <v>151</v>
      </c>
      <c r="B81" s="142" t="s">
        <v>227</v>
      </c>
      <c r="C81" s="142" t="s">
        <v>224</v>
      </c>
      <c r="D81" s="143" t="s">
        <v>98</v>
      </c>
      <c r="E81" s="144">
        <v>1</v>
      </c>
      <c r="F81" s="144" t="s">
        <v>28</v>
      </c>
    </row>
    <row r="82" spans="1:9" ht="11.25">
      <c r="A82" s="84" t="s">
        <v>152</v>
      </c>
      <c r="B82" s="55" t="s">
        <v>153</v>
      </c>
      <c r="C82" s="55" t="s">
        <v>154</v>
      </c>
      <c r="D82" s="63" t="s">
        <v>104</v>
      </c>
      <c r="E82" s="48">
        <v>1</v>
      </c>
      <c r="F82" s="49" t="s">
        <v>28</v>
      </c>
      <c r="G82" s="4">
        <v>51</v>
      </c>
      <c r="I82" s="94">
        <f>((I$75)^2/$G82^2)*100*E82</f>
        <v>0.09842368319876972</v>
      </c>
    </row>
    <row r="83" spans="1:6" ht="11.25">
      <c r="A83" s="84" t="s">
        <v>155</v>
      </c>
      <c r="B83" s="86" t="s">
        <v>156</v>
      </c>
      <c r="C83" s="55" t="s">
        <v>157</v>
      </c>
      <c r="D83" s="55" t="s">
        <v>158</v>
      </c>
      <c r="E83" s="101">
        <v>1</v>
      </c>
      <c r="F83" s="39" t="s">
        <v>28</v>
      </c>
    </row>
    <row r="84" spans="1:6" ht="11.25">
      <c r="A84" s="84" t="s">
        <v>159</v>
      </c>
      <c r="B84" s="55" t="s">
        <v>210</v>
      </c>
      <c r="C84" s="55" t="s">
        <v>160</v>
      </c>
      <c r="D84" s="63" t="s">
        <v>104</v>
      </c>
      <c r="E84" s="101">
        <v>1</v>
      </c>
      <c r="F84" s="39" t="s">
        <v>28</v>
      </c>
    </row>
    <row r="85" spans="1:6" ht="11.25">
      <c r="A85" s="93" t="s">
        <v>161</v>
      </c>
      <c r="B85" s="55" t="s">
        <v>58</v>
      </c>
      <c r="C85" s="55" t="s">
        <v>99</v>
      </c>
      <c r="D85" s="55" t="s">
        <v>60</v>
      </c>
      <c r="E85" s="48">
        <v>1</v>
      </c>
      <c r="F85" s="49" t="s">
        <v>28</v>
      </c>
    </row>
    <row r="86" spans="1:6" ht="11.25">
      <c r="A86" s="93" t="s">
        <v>162</v>
      </c>
      <c r="B86" s="52" t="s">
        <v>62</v>
      </c>
      <c r="C86" s="55" t="s">
        <v>133</v>
      </c>
      <c r="D86" s="55" t="s">
        <v>64</v>
      </c>
      <c r="E86" s="48">
        <v>1</v>
      </c>
      <c r="F86" s="49" t="s">
        <v>28</v>
      </c>
    </row>
    <row r="87" spans="1:6" ht="11.25">
      <c r="A87" s="51" t="s">
        <v>163</v>
      </c>
      <c r="B87" s="32"/>
      <c r="C87" s="32"/>
      <c r="D87" s="32"/>
      <c r="E87" s="32"/>
      <c r="F87" s="32"/>
    </row>
    <row r="88" spans="1:27" s="109" customFormat="1" ht="45">
      <c r="A88" s="102" t="s">
        <v>164</v>
      </c>
      <c r="B88" s="103" t="s">
        <v>211</v>
      </c>
      <c r="C88" s="104" t="s">
        <v>212</v>
      </c>
      <c r="D88" s="103" t="s">
        <v>165</v>
      </c>
      <c r="E88" s="105">
        <v>1</v>
      </c>
      <c r="F88" s="106" t="s">
        <v>28</v>
      </c>
      <c r="G88" s="107"/>
      <c r="H88" s="107"/>
      <c r="I88" s="107"/>
      <c r="J88" s="107"/>
      <c r="K88" s="107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</row>
    <row r="89" spans="1:11" s="115" customFormat="1" ht="11.25">
      <c r="A89" s="110" t="s">
        <v>166</v>
      </c>
      <c r="B89" s="111" t="s">
        <v>213</v>
      </c>
      <c r="C89" s="112" t="s">
        <v>214</v>
      </c>
      <c r="D89" s="111" t="s">
        <v>150</v>
      </c>
      <c r="E89" s="113">
        <v>1</v>
      </c>
      <c r="F89" s="113" t="s">
        <v>28</v>
      </c>
      <c r="G89" s="114"/>
      <c r="H89" s="114"/>
      <c r="I89" s="114"/>
      <c r="J89" s="114"/>
      <c r="K89" s="114"/>
    </row>
    <row r="90" spans="1:11" s="115" customFormat="1" ht="12" customHeight="1">
      <c r="A90" s="110" t="s">
        <v>166</v>
      </c>
      <c r="B90" s="111" t="s">
        <v>215</v>
      </c>
      <c r="C90" s="112" t="s">
        <v>216</v>
      </c>
      <c r="D90" s="111" t="s">
        <v>150</v>
      </c>
      <c r="E90" s="113">
        <v>1</v>
      </c>
      <c r="F90" s="113" t="s">
        <v>28</v>
      </c>
      <c r="G90" s="114"/>
      <c r="H90" s="114"/>
      <c r="I90" s="114"/>
      <c r="J90" s="114"/>
      <c r="K90" s="114"/>
    </row>
    <row r="91" spans="1:6" ht="11.25">
      <c r="A91" s="84" t="s">
        <v>167</v>
      </c>
      <c r="B91" s="116" t="s">
        <v>168</v>
      </c>
      <c r="C91" s="117" t="s">
        <v>217</v>
      </c>
      <c r="D91" s="116" t="s">
        <v>150</v>
      </c>
      <c r="E91" s="118">
        <v>1</v>
      </c>
      <c r="F91" s="39" t="s">
        <v>28</v>
      </c>
    </row>
    <row r="92" spans="1:6" ht="11.25">
      <c r="A92" s="163" t="s">
        <v>169</v>
      </c>
      <c r="B92" s="145"/>
      <c r="C92" s="145"/>
      <c r="D92" s="164"/>
      <c r="E92" s="145" t="s">
        <v>178</v>
      </c>
      <c r="F92" s="145"/>
    </row>
    <row r="94" ht="11.25">
      <c r="A94" s="121" t="s">
        <v>170</v>
      </c>
    </row>
    <row r="95" spans="1:6" ht="24.75" customHeight="1">
      <c r="A95" s="170" t="s">
        <v>218</v>
      </c>
      <c r="B95" s="170"/>
      <c r="C95" s="170"/>
      <c r="D95" s="170"/>
      <c r="E95" s="170"/>
      <c r="F95" s="170"/>
    </row>
    <row r="96" spans="1:6" ht="17.25" customHeight="1">
      <c r="A96" s="171" t="s">
        <v>219</v>
      </c>
      <c r="B96" s="171"/>
      <c r="C96" s="171"/>
      <c r="D96" s="171"/>
      <c r="E96" s="171"/>
      <c r="F96" s="171"/>
    </row>
    <row r="97" spans="1:6" ht="24" customHeight="1">
      <c r="A97" s="172" t="s">
        <v>220</v>
      </c>
      <c r="B97" s="172"/>
      <c r="C97" s="172"/>
      <c r="D97" s="172"/>
      <c r="E97" s="172"/>
      <c r="F97" s="172"/>
    </row>
  </sheetData>
  <sheetProtection/>
  <mergeCells count="22">
    <mergeCell ref="A2:B5"/>
    <mergeCell ref="C2:D2"/>
    <mergeCell ref="E2:F2"/>
    <mergeCell ref="C5:D5"/>
    <mergeCell ref="A6:B6"/>
    <mergeCell ref="C6:D6"/>
    <mergeCell ref="E7:F7"/>
    <mergeCell ref="K8:M8"/>
    <mergeCell ref="C39:D39"/>
    <mergeCell ref="A40:B40"/>
    <mergeCell ref="D40:F40"/>
    <mergeCell ref="D41:F41"/>
    <mergeCell ref="D78:F78"/>
    <mergeCell ref="A95:F95"/>
    <mergeCell ref="A96:F96"/>
    <mergeCell ref="A97:F97"/>
    <mergeCell ref="D42:F42"/>
    <mergeCell ref="D43:F43"/>
    <mergeCell ref="D50:F50"/>
    <mergeCell ref="D75:F75"/>
    <mergeCell ref="D76:F76"/>
    <mergeCell ref="D77:F7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JS</cp:lastModifiedBy>
  <dcterms:created xsi:type="dcterms:W3CDTF">2021-08-21T13:45:47Z</dcterms:created>
  <dcterms:modified xsi:type="dcterms:W3CDTF">2021-09-07T18:45:03Z</dcterms:modified>
  <cp:category/>
  <cp:version/>
  <cp:contentType/>
  <cp:contentStatus/>
</cp:coreProperties>
</file>